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6\2026 STAVEBNÍ PRÁCE\1. Výměna střechy ČOV\"/>
    </mc:Choice>
  </mc:AlternateContent>
  <bookViews>
    <workbookView xWindow="-120" yWindow="-120" windowWidth="29040" windowHeight="15840" activeTab="1"/>
  </bookViews>
  <sheets>
    <sheet name="Pokyny pro vyplnění" sheetId="11" r:id="rId1"/>
    <sheet name="Stavba SO 03" sheetId="1" r:id="rId2"/>
    <sheet name="VzorPolozky" sheetId="10" state="hidden" r:id="rId3"/>
    <sheet name="Zadání" sheetId="12" r:id="rId4"/>
  </sheets>
  <externalReferences>
    <externalReference r:id="rId5"/>
  </externalReferences>
  <definedNames>
    <definedName name="CelkemDPHVypocet" localSheetId="1">'Stavba SO 03'!$H$40</definedName>
    <definedName name="CenaCelkem">'Stavba SO 03'!$G$29</definedName>
    <definedName name="CenaCelkemBezDPH">'Stavba SO 03'!$G$28</definedName>
    <definedName name="CenaCelkemVypocet" localSheetId="1">'Stavba SO 03'!$I$40</definedName>
    <definedName name="cisloobjektu">'Stavba SO 03'!$D$3</definedName>
    <definedName name="CisloRozpoctu">'[1]Krycí list'!$C$2</definedName>
    <definedName name="CisloStavby" localSheetId="1">'Stavba SO 03'!$D$2</definedName>
    <definedName name="cislostavby">'[1]Krycí list'!$A$7</definedName>
    <definedName name="CisloStavebnihoRozpoctu">'Stavba SO 03'!$D$4</definedName>
    <definedName name="dadresa">'Stavba SO 03'!$D$12:$G$12</definedName>
    <definedName name="DIČ" localSheetId="1">'Stavba SO 03'!$I$12</definedName>
    <definedName name="dmisto">'Stavba SO 03'!$D$13:$G$13</definedName>
    <definedName name="DPHSni">'Stavba SO 03'!$G$24</definedName>
    <definedName name="DPHZakl">'Stavba SO 03'!$G$26</definedName>
    <definedName name="dpsc" localSheetId="1">'Stavba SO 03'!$C$13</definedName>
    <definedName name="IČO" localSheetId="1">'Stavba SO 03'!$I$11</definedName>
    <definedName name="Mena">'Stavba SO 03'!$J$29</definedName>
    <definedName name="MistoStavby">'Stavba SO 03'!$D$4</definedName>
    <definedName name="nazevobjektu">'Stavba SO 03'!$E$3</definedName>
    <definedName name="NazevRozpoctu">'[1]Krycí list'!$D$2</definedName>
    <definedName name="NazevStavby" localSheetId="1">'Stavba SO 03'!$E$2</definedName>
    <definedName name="nazevstavby">'[1]Krycí list'!$C$7</definedName>
    <definedName name="NazevStavebnihoRozpoctu">'Stavba SO 03'!$E$4</definedName>
    <definedName name="oadresa">'Stavba SO 03'!$D$6</definedName>
    <definedName name="Objednatel" localSheetId="1">'Stavba SO 03'!$D$5</definedName>
    <definedName name="Objekt" localSheetId="1">'Stavba SO 03'!$B$38</definedName>
    <definedName name="_xlnm.Print_Area" localSheetId="1">'Stavba SO 03'!$A$1:$J$56</definedName>
    <definedName name="_xlnm.Print_Area" localSheetId="3">Zadání!$A$1:$U$71</definedName>
    <definedName name="odic" localSheetId="1">'Stavba SO 03'!$I$6</definedName>
    <definedName name="oico" localSheetId="1">'Stavba SO 03'!$I$5</definedName>
    <definedName name="omisto" localSheetId="1">'Stavba SO 03'!$D$7</definedName>
    <definedName name="onazev" localSheetId="1">'Stavba SO 03'!$D$6</definedName>
    <definedName name="opsc" localSheetId="1">'Stavba SO 03'!$C$7</definedName>
    <definedName name="padresa">'Stavba SO 03'!$D$9</definedName>
    <definedName name="pdic">'Stavba SO 03'!$I$9</definedName>
    <definedName name="pico">'Stavba SO 03'!$I$8</definedName>
    <definedName name="pmisto">'Stavba SO 03'!$D$10</definedName>
    <definedName name="PocetMJ">#REF!</definedName>
    <definedName name="PoptavkaID">'Stavba SO 03'!$A$1</definedName>
    <definedName name="pPSC">'Stavba SO 03'!$C$10</definedName>
    <definedName name="Projektant">'Stavba SO 03'!$D$8</definedName>
    <definedName name="SazbaDPH1" localSheetId="1">'Stavba SO 03'!$E$23</definedName>
    <definedName name="SazbaDPH1">'[1]Krycí list'!$C$30</definedName>
    <definedName name="SazbaDPH2" localSheetId="1">'Stavba SO 03'!$E$25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'Stavba SO 03'!$D$14</definedName>
    <definedName name="Z_B7E7C763_C459_487D_8ABA_5CFDDFBD5A84_.wvu.Cols" localSheetId="1" hidden="1">'Stavba SO 03'!$A:$A</definedName>
    <definedName name="Z_B7E7C763_C459_487D_8ABA_5CFDDFBD5A84_.wvu.PrintArea" localSheetId="1" hidden="1">'Stavba SO 03'!$B$1:$J$36</definedName>
    <definedName name="ZakladDPHSni">'Stavba SO 03'!$G$23</definedName>
    <definedName name="ZakladDPHSniVypocet" localSheetId="1">'Stavba SO 03'!$F$40</definedName>
    <definedName name="ZakladDPHZakl">'Stavba SO 03'!$G$25</definedName>
    <definedName name="ZakladDPHZaklVypocet" localSheetId="1">'Stavba SO 03'!$G$40</definedName>
    <definedName name="Zaokrouhleni">'Stavba SO 03'!$G$27</definedName>
    <definedName name="Zhotovitel">'Stavba SO 03'!$D$11:$G$11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1" i="12" l="1"/>
  <c r="F39" i="1" s="1"/>
  <c r="F40" i="1" s="1"/>
  <c r="G23" i="1" s="1"/>
  <c r="G9" i="12"/>
  <c r="G8" i="12" s="1"/>
  <c r="I49" i="1" s="1"/>
  <c r="I9" i="12"/>
  <c r="K9" i="12"/>
  <c r="K8" i="12" s="1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O8" i="12" s="1"/>
  <c r="Q12" i="12"/>
  <c r="U12" i="12"/>
  <c r="G14" i="12"/>
  <c r="I14" i="12"/>
  <c r="K14" i="12"/>
  <c r="M14" i="12"/>
  <c r="O14" i="12"/>
  <c r="Q14" i="12"/>
  <c r="U14" i="12"/>
  <c r="G15" i="12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6" i="12"/>
  <c r="M36" i="12" s="1"/>
  <c r="I36" i="12"/>
  <c r="I35" i="12" s="1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G35" i="12" s="1"/>
  <c r="I52" i="1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1" i="12"/>
  <c r="M41" i="12" s="1"/>
  <c r="I41" i="12"/>
  <c r="K41" i="12"/>
  <c r="K40" i="12" s="1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I44" i="12"/>
  <c r="K44" i="12"/>
  <c r="M44" i="12"/>
  <c r="O44" i="12"/>
  <c r="Q44" i="12"/>
  <c r="U44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U57" i="12"/>
  <c r="G59" i="12"/>
  <c r="M59" i="12" s="1"/>
  <c r="M58" i="12" s="1"/>
  <c r="I59" i="12"/>
  <c r="I58" i="12" s="1"/>
  <c r="K59" i="12"/>
  <c r="K58" i="12" s="1"/>
  <c r="O59" i="12"/>
  <c r="O58" i="12" s="1"/>
  <c r="Q59" i="12"/>
  <c r="Q58" i="12" s="1"/>
  <c r="U59" i="12"/>
  <c r="U58" i="12" s="1"/>
  <c r="I20" i="1"/>
  <c r="I19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AD61" i="12" l="1"/>
  <c r="G39" i="1" s="1"/>
  <c r="H39" i="1" s="1"/>
  <c r="I13" i="12"/>
  <c r="G40" i="1"/>
  <c r="G25" i="1" s="1"/>
  <c r="G26" i="1" s="1"/>
  <c r="I45" i="12"/>
  <c r="Q45" i="12"/>
  <c r="M38" i="12"/>
  <c r="Q35" i="12"/>
  <c r="K19" i="12"/>
  <c r="M15" i="12"/>
  <c r="M13" i="12" s="1"/>
  <c r="O13" i="12"/>
  <c r="Q8" i="12"/>
  <c r="O45" i="12"/>
  <c r="U40" i="12"/>
  <c r="O35" i="12"/>
  <c r="I19" i="12"/>
  <c r="K45" i="12"/>
  <c r="Q40" i="12"/>
  <c r="K35" i="12"/>
  <c r="Q19" i="12"/>
  <c r="U19" i="12"/>
  <c r="G19" i="12"/>
  <c r="I51" i="1" s="1"/>
  <c r="K13" i="12"/>
  <c r="M9" i="12"/>
  <c r="M8" i="12" s="1"/>
  <c r="O40" i="12"/>
  <c r="M35" i="12"/>
  <c r="O19" i="12"/>
  <c r="Q13" i="12"/>
  <c r="U13" i="12"/>
  <c r="G13" i="12"/>
  <c r="I50" i="1" s="1"/>
  <c r="I16" i="1" s="1"/>
  <c r="I8" i="12"/>
  <c r="U45" i="12"/>
  <c r="I40" i="12"/>
  <c r="U35" i="12"/>
  <c r="U8" i="12"/>
  <c r="G24" i="1"/>
  <c r="G29" i="1" s="1"/>
  <c r="M45" i="12"/>
  <c r="M19" i="12"/>
  <c r="M40" i="12"/>
  <c r="G40" i="12"/>
  <c r="I53" i="1" s="1"/>
  <c r="G45" i="12"/>
  <c r="I54" i="1" s="1"/>
  <c r="G58" i="12"/>
  <c r="I55" i="1" s="1"/>
  <c r="I18" i="1" s="1"/>
  <c r="I39" i="1" l="1"/>
  <c r="I40" i="1" s="1"/>
  <c r="J39" i="1" s="1"/>
  <c r="J40" i="1" s="1"/>
  <c r="H40" i="1"/>
  <c r="G28" i="1"/>
  <c r="I17" i="1"/>
  <c r="I21" i="1" s="1"/>
  <c r="G61" i="12"/>
  <c r="I5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<sst xmlns="http://schemas.openxmlformats.org/spreadsheetml/2006/main" count="347" uniqueCount="203">
  <si>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</si>
  <si>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</si>
  <si>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</si>
  <si>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</si>
  <si>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</si>
  <si>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</si>
  <si>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</si>
  <si>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</si>
  <si>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</si>
  <si>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</si>
  <si>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</si>
  <si>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</si>
  <si>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</si>
  <si>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</si>
  <si>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</si>
  <si>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</si>
  <si>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</si>
  <si>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</si>
  <si>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</si>
  <si>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</si>
  <si>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</si>
  <si>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</si>
  <si>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</si>
  <si>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</si>
  <si>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</si>
  <si>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</si>
  <si>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</si>
  <si>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</si>
  <si>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</si>
  <si>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</si>
  <si>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</si>
  <si>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</si>
  <si>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</si>
  <si>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</si>
  <si>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</si>
  <si>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</si>
  <si>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</si>
  <si>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</si>
  <si>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</si>
  <si>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</si>
  <si>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</si>
  <si>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</si>
  <si>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</si>
  <si>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</si>
  <si>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Město Uherský Brod,</t>
  </si>
  <si>
    <t>Masarykovo nám. 100,</t>
  </si>
  <si>
    <t>Uherský Brod</t>
  </si>
  <si>
    <t>688 01</t>
  </si>
  <si>
    <t>Celkem za stavbu</t>
  </si>
  <si>
    <t>CZK</t>
  </si>
  <si>
    <t xml:space="preserve">Popis rozpočtu:  - </t>
  </si>
  <si>
    <t>SO03 ČESLOVNA</t>
  </si>
  <si>
    <t>Rekapitulace dílů</t>
  </si>
  <si>
    <t>Typ dílu</t>
  </si>
  <si>
    <t>94</t>
  </si>
  <si>
    <t>Lešení a stavební výtahy</t>
  </si>
  <si>
    <t>97</t>
  </si>
  <si>
    <t>Prorážení otvorů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</si>
  <si>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</si>
  <si>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</si>
  <si>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</si>
  <si>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</si>
  <si>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</si>
  <si>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</si>
  <si>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</si>
  <si>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</si>
  <si>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</si>
  <si>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</si>
  <si>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</si>
  <si>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</si>
  <si>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</si>
  <si>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</si>
  <si>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</si>
  <si>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</si>
  <si>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</si>
  <si>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</si>
  <si>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</si>
  <si>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</si>
  <si>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</si>
  <si>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</si>
  <si>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</si>
  <si>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</si>
  <si>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</si>
  <si>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</si>
  <si>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</si>
  <si>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</si>
  <si>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</si>
  <si>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</si>
  <si>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</si>
  <si>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</si>
  <si>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</si>
  <si>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</si>
  <si>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</si>
  <si>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</si>
  <si>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</si>
  <si>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</si>
  <si>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</si>
  <si>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941941031R00</t>
  </si>
  <si>
    <t>Montáž lešení leh.řad.s podlahami,š.do 1 m, H 10 m</t>
  </si>
  <si>
    <t>m2</t>
  </si>
  <si>
    <t>POL1_0</t>
  </si>
  <si>
    <t>941941111R00</t>
  </si>
  <si>
    <t>Pronájem lešení za den</t>
  </si>
  <si>
    <t>941941501R00</t>
  </si>
  <si>
    <t>Doprava 1 m2 fasádního lešení (dovoz a odvoz)</t>
  </si>
  <si>
    <t>km</t>
  </si>
  <si>
    <t>941941831R00</t>
  </si>
  <si>
    <t>Demontáž lešení leh.řad.s podlahami,š.1 m, H 10 m</t>
  </si>
  <si>
    <t>979011111R00</t>
  </si>
  <si>
    <t>Svislá doprava suti a vybour. hmot za 2.NP a 1.PP</t>
  </si>
  <si>
    <t>t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</si>
  <si>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</si>
  <si>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</si>
  <si>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</si>
  <si>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</si>
  <si>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</si>
  <si>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</si>
  <si>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979990122R00</t>
  </si>
  <si>
    <t>Poplatek za skládku suti</t>
  </si>
  <si>
    <t>712300841R00</t>
  </si>
  <si>
    <t>Odstranění nečistot ze střech plochých do 10°</t>
  </si>
  <si>
    <t>712300831R00</t>
  </si>
  <si>
    <t>Odstranění povlakové krytiny střech do 10° 1vrstvé</t>
  </si>
  <si>
    <t>712371801RZ5</t>
  </si>
  <si>
    <t>Povlaková krytina střech do 10°, fólií PVC, 1 vrstva - včetně fólie s PES vložkou tl. 2,0 mm</t>
  </si>
  <si>
    <t>712378003R00</t>
  </si>
  <si>
    <t>Okapnice VIPLANYL RŠ 250 mm</t>
  </si>
  <si>
    <t>m</t>
  </si>
  <si>
    <t>712378006R00</t>
  </si>
  <si>
    <t>Rohová lišta vnější VIPLANYL RŠ 100 mm</t>
  </si>
  <si>
    <t>712378005R00</t>
  </si>
  <si>
    <t>Stěnová lišta vyhnutá VIPLANYL RŠ 70 mm</t>
  </si>
  <si>
    <t>712378007R00</t>
  </si>
  <si>
    <t>Rohová lišta vnitřní VIPLANYL RŠ 100 mm</t>
  </si>
  <si>
    <t>712378004R00</t>
  </si>
  <si>
    <t>Závětrná lišta VIPLANYL RŠ 250 mm</t>
  </si>
  <si>
    <t>712391171RZ1</t>
  </si>
  <si>
    <t>Povlaková krytina střech do 10°, podklad. textilie, 1 vrstva - včetně dodávky textilie</t>
  </si>
  <si>
    <t>712391175R00</t>
  </si>
  <si>
    <t>Připevnění izolace kotvicími pásy (nýty 5 kus/m)</t>
  </si>
  <si>
    <t>712964703R00</t>
  </si>
  <si>
    <t>Zesílení koutů, rohů a hran fólií</t>
  </si>
  <si>
    <t>998712102R00</t>
  </si>
  <si>
    <t>Přesun hmot pro povlakové krytiny, výšky do 12 m</t>
  </si>
  <si>
    <t>712871801RZ5</t>
  </si>
  <si>
    <t>Samostatné vytažení izolace, fólií PVC polož.volně, 1 vrstva-vč.dodávky fólie 2,0 mm</t>
  </si>
  <si>
    <t>712362701R00</t>
  </si>
  <si>
    <t>Zesílení spojů páskem fólie včetně zalití okrajů</t>
  </si>
  <si>
    <t>712600851R00</t>
  </si>
  <si>
    <t>Odstranění tříhranných lišt</t>
  </si>
  <si>
    <t>631514801R</t>
  </si>
  <si>
    <t>Deska z tuhé minerální vaty, 2000x1200x 30 mm</t>
  </si>
  <si>
    <t>POL3_0</t>
  </si>
  <si>
    <t>713141123R00</t>
  </si>
  <si>
    <t>Izolace tepelná střech bodově lep. tmelem ,1vrstvá</t>
  </si>
  <si>
    <t>998713102R00</t>
  </si>
  <si>
    <t>Přesun hmot pro izolace tepelné, výšky do 12 m</t>
  </si>
  <si>
    <t>28375868R</t>
  </si>
  <si>
    <t>Deska polystyren pěnový EPS 200 tl. 50 mm</t>
  </si>
  <si>
    <t>762112110RT2</t>
  </si>
  <si>
    <t>Montáž konstrukce stěn z řeziva hraněn. do 120 cm2, včetně dodávky řeziva, hranoly 100 x 100 mm</t>
  </si>
  <si>
    <t>998762102R00</t>
  </si>
  <si>
    <t>Přesun hmot pro tesařské konstrukce, výšky do 12 m</t>
  </si>
  <si>
    <t>762195000R00</t>
  </si>
  <si>
    <t>Spojovací a ochranné prostředky pro montáž stěn</t>
  </si>
  <si>
    <t>m3</t>
  </si>
  <si>
    <t>762088113R00</t>
  </si>
  <si>
    <t>Zakrývání provizorní plachtou 12x15m,vč.odstranění</t>
  </si>
  <si>
    <t>kus</t>
  </si>
  <si>
    <t>764323820R00</t>
  </si>
  <si>
    <t>Demont. oplech. okapů, povlakov krytina, rš 250 mm</t>
  </si>
  <si>
    <t>764352810R00</t>
  </si>
  <si>
    <t>Demontáž žlabů půlkruh. rovných, rš 330 mm, do 30°</t>
  </si>
  <si>
    <t>764351836R00</t>
  </si>
  <si>
    <t>Demontáž háků, sklon do 30°</t>
  </si>
  <si>
    <t>764359811R00</t>
  </si>
  <si>
    <t>Demontáž kotlíku kónického, sklon do 45°</t>
  </si>
  <si>
    <t>764391820R00</t>
  </si>
  <si>
    <t>Demontáž závětrné lišty, rš 250 a 330 mm, do 30°</t>
  </si>
  <si>
    <t>764453831R00</t>
  </si>
  <si>
    <t>Demontáž odboček o str.nebo D 75 na 100 mm</t>
  </si>
  <si>
    <t>764454801R00</t>
  </si>
  <si>
    <t>Demontáž odpadních trub kruhových,D 75 a 100 mm</t>
  </si>
  <si>
    <t>764352203R00</t>
  </si>
  <si>
    <t>Žlaby plastové podokapní, půlkruhové, rš 330 mm</t>
  </si>
  <si>
    <t>764354201R00</t>
  </si>
  <si>
    <t>Maska hladká z lakovaného Pz plechu ke žlabům, rš 250 mm</t>
  </si>
  <si>
    <t>764359211R00</t>
  </si>
  <si>
    <t>Kotlík plastový kónický pro trouby D do 100 mm</t>
  </si>
  <si>
    <t>764454202R00</t>
  </si>
  <si>
    <t>Odpadní trouby z plastové, kruhové, D 100 mm</t>
  </si>
  <si>
    <t>998764102R00</t>
  </si>
  <si>
    <t>Přesun hmot pro klempířské konstr., výšky do 12 m</t>
  </si>
  <si>
    <t>210293001R00</t>
  </si>
  <si>
    <t>Demontáž a zpětná montáž střešního vedení, hromosvodu vč. revize</t>
  </si>
  <si>
    <t/>
  </si>
  <si>
    <t>SUM</t>
  </si>
  <si>
    <t>POPUZIV</t>
  </si>
  <si>
    <t>END</t>
  </si>
  <si>
    <t>Oprava stř. pláštů na prov. budovách ČOV, Uherský SO 03 (česlovna)</t>
  </si>
  <si>
    <t>00291463</t>
  </si>
  <si>
    <t>CZ00291463</t>
  </si>
  <si>
    <t>Nabídkový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</si>
</sst>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0" fontId="8" fillId="3" borderId="2" xfId="0" applyFont="1" applyFill="1" applyBorder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5" borderId="39" xfId="0" applyNumberFormat="1" applyFont="1" applyFill="1" applyBorder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algorithmName="SHA-512" hashValue="btaZhbxbRg9hHVnSciiXCzxhaFnoxNsn95686Mz8JQByBu230hW0n4E8tkWtHotjmPtidoSFEgLqyT720Q1fXQ==" saltValue="jnmrNFsuhx6zv9tO9NUOAg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topLeftCell="B1" zoomScale="130" zoomScaleNormal="13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36</v>
      </c>
      <c r="B1" s="220" t="s">
        <v>202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3"/>
      <c r="B2" s="71" t="s">
        <v>40</v>
      </c>
      <c r="C2" s="72"/>
      <c r="D2" s="73" t="s">
        <v>199</v>
      </c>
      <c r="E2" s="73"/>
      <c r="F2" s="74"/>
      <c r="G2" s="74"/>
      <c r="H2" s="74"/>
      <c r="I2" s="74"/>
      <c r="J2" s="75"/>
      <c r="O2" s="1"/>
    </row>
    <row r="3" spans="1:15" ht="23.25" hidden="1" customHeight="1" x14ac:dyDescent="0.2">
      <c r="A3" s="3"/>
      <c r="B3" s="76" t="s">
        <v>42</v>
      </c>
      <c r="C3" s="72"/>
      <c r="D3" s="77"/>
      <c r="E3" s="77"/>
      <c r="F3" s="78"/>
      <c r="G3" s="78"/>
      <c r="H3" s="72"/>
      <c r="I3" s="79"/>
      <c r="J3" s="80"/>
    </row>
    <row r="4" spans="1:15" ht="23.25" hidden="1" customHeight="1" x14ac:dyDescent="0.2">
      <c r="A4" s="3"/>
      <c r="B4" s="81" t="s">
        <v>43</v>
      </c>
      <c r="C4" s="82"/>
      <c r="D4" s="83"/>
      <c r="E4" s="83"/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21</v>
      </c>
      <c r="D5" s="86" t="s">
        <v>44</v>
      </c>
      <c r="E5" s="23"/>
      <c r="F5" s="23"/>
      <c r="G5" s="23"/>
      <c r="H5" s="25" t="s">
        <v>33</v>
      </c>
      <c r="I5" s="86" t="s">
        <v>200</v>
      </c>
      <c r="J5" s="9"/>
    </row>
    <row r="6" spans="1:15" ht="15.75" customHeight="1" x14ac:dyDescent="0.2">
      <c r="A6" s="3"/>
      <c r="B6" s="35"/>
      <c r="C6" s="23"/>
      <c r="D6" s="86" t="s">
        <v>45</v>
      </c>
      <c r="E6" s="23"/>
      <c r="F6" s="23"/>
      <c r="G6" s="23"/>
      <c r="H6" s="25" t="s">
        <v>34</v>
      </c>
      <c r="I6" s="86" t="s">
        <v>201</v>
      </c>
      <c r="J6" s="9"/>
    </row>
    <row r="7" spans="1:15" ht="15.75" customHeight="1" x14ac:dyDescent="0.2">
      <c r="A7" s="3"/>
      <c r="B7" s="36"/>
      <c r="C7" s="87" t="s">
        <v>47</v>
      </c>
      <c r="D7" s="70" t="s">
        <v>46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30"/>
      <c r="E11" s="230"/>
      <c r="F11" s="230"/>
      <c r="G11" s="230"/>
      <c r="H11" s="25" t="s">
        <v>33</v>
      </c>
      <c r="I11" s="88"/>
      <c r="J11" s="9"/>
    </row>
    <row r="12" spans="1:15" ht="15.75" customHeight="1" x14ac:dyDescent="0.2">
      <c r="A12" s="3"/>
      <c r="B12" s="35"/>
      <c r="C12" s="23"/>
      <c r="D12" s="210"/>
      <c r="E12" s="210"/>
      <c r="F12" s="210"/>
      <c r="G12" s="210"/>
      <c r="H12" s="25" t="s">
        <v>34</v>
      </c>
      <c r="I12" s="88"/>
      <c r="J12" s="9"/>
    </row>
    <row r="13" spans="1:15" ht="15.75" customHeight="1" x14ac:dyDescent="0.2">
      <c r="A13" s="3"/>
      <c r="B13" s="36"/>
      <c r="C13" s="89"/>
      <c r="D13" s="219"/>
      <c r="E13" s="219"/>
      <c r="F13" s="219"/>
      <c r="G13" s="219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29"/>
      <c r="F15" s="229"/>
      <c r="G15" s="231"/>
      <c r="H15" s="231"/>
      <c r="I15" s="231" t="s">
        <v>28</v>
      </c>
      <c r="J15" s="232"/>
    </row>
    <row r="16" spans="1:15" ht="23.25" customHeight="1" x14ac:dyDescent="0.2">
      <c r="A16" s="136" t="s">
        <v>23</v>
      </c>
      <c r="B16" s="137" t="s">
        <v>23</v>
      </c>
      <c r="C16" s="48"/>
      <c r="D16" s="49"/>
      <c r="E16" s="201"/>
      <c r="F16" s="202"/>
      <c r="G16" s="201"/>
      <c r="H16" s="202"/>
      <c r="I16" s="201">
        <f>SUMIF(F49:F55,A16,I49:I55)+SUMIF(F49:F55,"PSU",I49:I55)</f>
        <v>0</v>
      </c>
      <c r="J16" s="216"/>
    </row>
    <row r="17" spans="1:10" ht="23.25" customHeight="1" x14ac:dyDescent="0.2">
      <c r="A17" s="136" t="s">
        <v>24</v>
      </c>
      <c r="B17" s="137" t="s">
        <v>24</v>
      </c>
      <c r="C17" s="48"/>
      <c r="D17" s="49"/>
      <c r="E17" s="201"/>
      <c r="F17" s="202"/>
      <c r="G17" s="201"/>
      <c r="H17" s="202"/>
      <c r="I17" s="201">
        <f>SUMIF(F49:F55,A17,I49:I55)</f>
        <v>0</v>
      </c>
      <c r="J17" s="216"/>
    </row>
    <row r="18" spans="1:10" ht="23.25" customHeight="1" x14ac:dyDescent="0.2">
      <c r="A18" s="136" t="s">
        <v>25</v>
      </c>
      <c r="B18" s="137" t="s">
        <v>25</v>
      </c>
      <c r="C18" s="48"/>
      <c r="D18" s="49"/>
      <c r="E18" s="201"/>
      <c r="F18" s="202"/>
      <c r="G18" s="201"/>
      <c r="H18" s="202"/>
      <c r="I18" s="201">
        <f>SUMIF(F49:F55,A18,I49:I55)</f>
        <v>0</v>
      </c>
      <c r="J18" s="216"/>
    </row>
    <row r="19" spans="1:10" ht="23.25" customHeight="1" x14ac:dyDescent="0.2">
      <c r="A19" s="136" t="s">
        <v>68</v>
      </c>
      <c r="B19" s="137" t="s">
        <v>26</v>
      </c>
      <c r="C19" s="48"/>
      <c r="D19" s="49"/>
      <c r="E19" s="201"/>
      <c r="F19" s="202"/>
      <c r="G19" s="201"/>
      <c r="H19" s="202"/>
      <c r="I19" s="201">
        <f>SUMIF(F49:F55,A19,I49:I55)</f>
        <v>0</v>
      </c>
      <c r="J19" s="216"/>
    </row>
    <row r="20" spans="1:10" ht="23.25" customHeight="1" x14ac:dyDescent="0.2">
      <c r="A20" s="136" t="s">
        <v>69</v>
      </c>
      <c r="B20" s="137" t="s">
        <v>27</v>
      </c>
      <c r="C20" s="48"/>
      <c r="D20" s="49"/>
      <c r="E20" s="201"/>
      <c r="F20" s="202"/>
      <c r="G20" s="201"/>
      <c r="H20" s="202"/>
      <c r="I20" s="201">
        <f>SUMIF(F49:F55,A20,I49:I55)</f>
        <v>0</v>
      </c>
      <c r="J20" s="216"/>
    </row>
    <row r="21" spans="1:10" ht="23.25" customHeight="1" x14ac:dyDescent="0.2">
      <c r="A21" s="3"/>
      <c r="B21" s="64" t="s">
        <v>28</v>
      </c>
      <c r="C21" s="65"/>
      <c r="D21" s="66"/>
      <c r="E21" s="217"/>
      <c r="F21" s="227"/>
      <c r="G21" s="217"/>
      <c r="H21" s="227"/>
      <c r="I21" s="217">
        <f>SUM(I16:J20)</f>
        <v>0</v>
      </c>
      <c r="J21" s="218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12</v>
      </c>
      <c r="F23" s="51" t="s">
        <v>0</v>
      </c>
      <c r="G23" s="214">
        <f>ZakladDPHSniVypocet</f>
        <v>0</v>
      </c>
      <c r="H23" s="215"/>
      <c r="I23" s="215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12</v>
      </c>
      <c r="F24" s="51" t="s">
        <v>0</v>
      </c>
      <c r="G24" s="212">
        <f>ZakladDPHSni*SazbaDPH1/100</f>
        <v>0</v>
      </c>
      <c r="H24" s="213"/>
      <c r="I24" s="213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14">
        <f>ZakladDPHZaklVypocet</f>
        <v>0</v>
      </c>
      <c r="H25" s="215"/>
      <c r="I25" s="215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23">
        <f>ZakladDPHZakl*SazbaDPH2/100</f>
        <v>0</v>
      </c>
      <c r="H26" s="224"/>
      <c r="I26" s="224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25">
        <f>0</f>
        <v>0</v>
      </c>
      <c r="H27" s="225"/>
      <c r="I27" s="225"/>
      <c r="J27" s="53" t="str">
        <f t="shared" si="0"/>
        <v>CZK</v>
      </c>
    </row>
    <row r="28" spans="1:10" ht="27.75" hidden="1" customHeight="1" thickBot="1" x14ac:dyDescent="0.25">
      <c r="A28" s="3"/>
      <c r="B28" s="108" t="s">
        <v>22</v>
      </c>
      <c r="C28" s="109"/>
      <c r="D28" s="109"/>
      <c r="E28" s="110"/>
      <c r="F28" s="111"/>
      <c r="G28" s="228">
        <f>ZakladDPHSniVypocet+ZakladDPHZaklVypocet</f>
        <v>0</v>
      </c>
      <c r="H28" s="228"/>
      <c r="I28" s="228"/>
      <c r="J28" s="112" t="str">
        <f t="shared" si="0"/>
        <v>CZK</v>
      </c>
    </row>
    <row r="29" spans="1:10" ht="27.75" customHeight="1" thickBot="1" x14ac:dyDescent="0.25">
      <c r="A29" s="3"/>
      <c r="B29" s="108" t="s">
        <v>35</v>
      </c>
      <c r="C29" s="113"/>
      <c r="D29" s="113"/>
      <c r="E29" s="113"/>
      <c r="F29" s="113"/>
      <c r="G29" s="226">
        <f>ZakladDPHSni+DPHSni+ZakladDPHZakl+DPHZakl+Zaokrouhleni</f>
        <v>0</v>
      </c>
      <c r="H29" s="226"/>
      <c r="I29" s="226"/>
      <c r="J29" s="114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46028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11" t="s">
        <v>2</v>
      </c>
      <c r="E35" s="211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15</v>
      </c>
      <c r="C37" s="2"/>
      <c r="D37" s="2"/>
      <c r="E37" s="2"/>
      <c r="F37" s="100"/>
      <c r="G37" s="100"/>
      <c r="H37" s="100"/>
      <c r="I37" s="100"/>
      <c r="J37" s="2"/>
    </row>
    <row r="38" spans="1:52" ht="25.5" hidden="1" customHeight="1" x14ac:dyDescent="0.2">
      <c r="A38" s="92" t="s">
        <v>37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52" ht="25.5" hidden="1" customHeight="1" x14ac:dyDescent="0.2">
      <c r="A39" s="92">
        <v>1</v>
      </c>
      <c r="B39" s="98"/>
      <c r="C39" s="203"/>
      <c r="D39" s="204"/>
      <c r="E39" s="204"/>
      <c r="F39" s="103">
        <f>Zadání!AC61</f>
        <v>0</v>
      </c>
      <c r="G39" s="104">
        <f>Zadání!AD61</f>
        <v>0</v>
      </c>
      <c r="H39" s="105">
        <f>(F39*SazbaDPH1/100)+(G39*SazbaDPH2/100)</f>
        <v>0</v>
      </c>
      <c r="I39" s="105">
        <f>F39+G39+H39</f>
        <v>0</v>
      </c>
      <c r="J39" s="99" t="str">
        <f>IF(CenaCelkemVypocet=0,"",I39/CenaCelkemVypocet*100)</f>
        <v/>
      </c>
    </row>
    <row r="40" spans="1:52" ht="25.5" hidden="1" customHeight="1" x14ac:dyDescent="0.2">
      <c r="A40" s="92"/>
      <c r="B40" s="205" t="s">
        <v>48</v>
      </c>
      <c r="C40" s="206"/>
      <c r="D40" s="206"/>
      <c r="E40" s="207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93">
        <f>SUMIF(A39:A39,"=1",J39:J39)</f>
        <v>0</v>
      </c>
    </row>
    <row r="42" spans="1:52" x14ac:dyDescent="0.2">
      <c r="B42" t="s">
        <v>50</v>
      </c>
    </row>
    <row r="43" spans="1:52" x14ac:dyDescent="0.2">
      <c r="B43" s="208" t="s">
        <v>51</v>
      </c>
      <c r="C43" s="208"/>
      <c r="D43" s="208"/>
      <c r="E43" s="208"/>
      <c r="F43" s="208"/>
      <c r="G43" s="208"/>
      <c r="H43" s="208"/>
      <c r="I43" s="208"/>
      <c r="J43" s="208"/>
      <c r="AZ43" s="115" t="str">
        <f>B43</f>
        <v>SO03 ČESLOVNA</v>
      </c>
    </row>
    <row r="46" spans="1:52" ht="15.75" x14ac:dyDescent="0.25">
      <c r="B46" s="116" t="s">
        <v>52</v>
      </c>
    </row>
    <row r="48" spans="1:52" ht="25.5" customHeight="1" x14ac:dyDescent="0.2">
      <c r="A48" s="117"/>
      <c r="B48" s="121" t="s">
        <v>16</v>
      </c>
      <c r="C48" s="121" t="s">
        <v>5</v>
      </c>
      <c r="D48" s="122"/>
      <c r="E48" s="122"/>
      <c r="F48" s="125" t="s">
        <v>53</v>
      </c>
      <c r="G48" s="125"/>
      <c r="H48" s="125"/>
      <c r="I48" s="209" t="s">
        <v>28</v>
      </c>
      <c r="J48" s="209"/>
    </row>
    <row r="49" spans="1:10" ht="25.5" customHeight="1" x14ac:dyDescent="0.2">
      <c r="A49" s="118"/>
      <c r="B49" s="126" t="s">
        <v>54</v>
      </c>
      <c r="C49" s="199" t="s">
        <v>55</v>
      </c>
      <c r="D49" s="200"/>
      <c r="E49" s="200"/>
      <c r="F49" s="128" t="s">
        <v>23</v>
      </c>
      <c r="G49" s="129"/>
      <c r="H49" s="129"/>
      <c r="I49" s="198">
        <f>Zadání!G8</f>
        <v>0</v>
      </c>
      <c r="J49" s="198"/>
    </row>
    <row r="50" spans="1:10" ht="25.5" customHeight="1" x14ac:dyDescent="0.2">
      <c r="A50" s="118"/>
      <c r="B50" s="120" t="s">
        <v>56</v>
      </c>
      <c r="C50" s="192" t="s">
        <v>57</v>
      </c>
      <c r="D50" s="193"/>
      <c r="E50" s="193"/>
      <c r="F50" s="130" t="s">
        <v>23</v>
      </c>
      <c r="G50" s="131"/>
      <c r="H50" s="131"/>
      <c r="I50" s="191">
        <f>Zadání!G13</f>
        <v>0</v>
      </c>
      <c r="J50" s="191"/>
    </row>
    <row r="51" spans="1:10" ht="25.5" customHeight="1" x14ac:dyDescent="0.2">
      <c r="A51" s="118"/>
      <c r="B51" s="120" t="s">
        <v>58</v>
      </c>
      <c r="C51" s="192" t="s">
        <v>59</v>
      </c>
      <c r="D51" s="193"/>
      <c r="E51" s="193"/>
      <c r="F51" s="130" t="s">
        <v>24</v>
      </c>
      <c r="G51" s="131"/>
      <c r="H51" s="131"/>
      <c r="I51" s="191">
        <f>Zadání!G19</f>
        <v>0</v>
      </c>
      <c r="J51" s="191"/>
    </row>
    <row r="52" spans="1:10" ht="25.5" customHeight="1" x14ac:dyDescent="0.2">
      <c r="A52" s="118"/>
      <c r="B52" s="120" t="s">
        <v>60</v>
      </c>
      <c r="C52" s="192" t="s">
        <v>61</v>
      </c>
      <c r="D52" s="193"/>
      <c r="E52" s="193"/>
      <c r="F52" s="130" t="s">
        <v>24</v>
      </c>
      <c r="G52" s="131"/>
      <c r="H52" s="131"/>
      <c r="I52" s="191">
        <f>Zadání!G35</f>
        <v>0</v>
      </c>
      <c r="J52" s="191"/>
    </row>
    <row r="53" spans="1:10" ht="25.5" customHeight="1" x14ac:dyDescent="0.2">
      <c r="A53" s="118"/>
      <c r="B53" s="120" t="s">
        <v>62</v>
      </c>
      <c r="C53" s="192" t="s">
        <v>63</v>
      </c>
      <c r="D53" s="193"/>
      <c r="E53" s="193"/>
      <c r="F53" s="130" t="s">
        <v>24</v>
      </c>
      <c r="G53" s="131"/>
      <c r="H53" s="131"/>
      <c r="I53" s="191">
        <f>Zadání!G40</f>
        <v>0</v>
      </c>
      <c r="J53" s="191"/>
    </row>
    <row r="54" spans="1:10" ht="25.5" customHeight="1" x14ac:dyDescent="0.2">
      <c r="A54" s="118"/>
      <c r="B54" s="120" t="s">
        <v>64</v>
      </c>
      <c r="C54" s="192" t="s">
        <v>65</v>
      </c>
      <c r="D54" s="193"/>
      <c r="E54" s="193"/>
      <c r="F54" s="130" t="s">
        <v>24</v>
      </c>
      <c r="G54" s="131"/>
      <c r="H54" s="131"/>
      <c r="I54" s="191">
        <f>Zadání!G45</f>
        <v>0</v>
      </c>
      <c r="J54" s="191"/>
    </row>
    <row r="55" spans="1:10" ht="25.5" customHeight="1" x14ac:dyDescent="0.2">
      <c r="A55" s="118"/>
      <c r="B55" s="127" t="s">
        <v>66</v>
      </c>
      <c r="C55" s="196" t="s">
        <v>67</v>
      </c>
      <c r="D55" s="197"/>
      <c r="E55" s="197"/>
      <c r="F55" s="132" t="s">
        <v>25</v>
      </c>
      <c r="G55" s="133"/>
      <c r="H55" s="133"/>
      <c r="I55" s="195">
        <f>Zadání!G58</f>
        <v>0</v>
      </c>
      <c r="J55" s="195"/>
    </row>
    <row r="56" spans="1:10" ht="25.5" customHeight="1" x14ac:dyDescent="0.2">
      <c r="A56" s="119"/>
      <c r="B56" s="123" t="s">
        <v>1</v>
      </c>
      <c r="C56" s="123"/>
      <c r="D56" s="124"/>
      <c r="E56" s="124"/>
      <c r="F56" s="134"/>
      <c r="G56" s="135"/>
      <c r="H56" s="135"/>
      <c r="I56" s="194">
        <f>SUM(I49:I55)</f>
        <v>0</v>
      </c>
      <c r="J56" s="194"/>
    </row>
    <row r="57" spans="1:10" x14ac:dyDescent="0.2">
      <c r="F57" s="91"/>
      <c r="G57" s="91"/>
      <c r="H57" s="91"/>
      <c r="I57" s="91"/>
      <c r="J57" s="91"/>
    </row>
    <row r="58" spans="1:10" x14ac:dyDescent="0.2">
      <c r="F58" s="91"/>
      <c r="G58" s="91"/>
      <c r="H58" s="91"/>
      <c r="I58" s="91"/>
      <c r="J58" s="91"/>
    </row>
    <row r="59" spans="1:10" x14ac:dyDescent="0.2">
      <c r="F59" s="91"/>
      <c r="G59" s="91"/>
      <c r="H59" s="91"/>
      <c r="I59" s="91"/>
      <c r="J59" s="91"/>
    </row>
  </sheetData>
  <sheetProtection algorithmName="SHA-512" hashValue="JEYWgLLqxGuqjh/c/uijdCjIK2OTOsvPkeKCHLR1Cj4dBpb0nd0b+qzCwStamD6F77TWQQQ6kmmyHBIr3hgV1w==" saltValue="c8+8i3UyGGgcOno7pvTOG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6:J56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9" t="s">
        <v>41</v>
      </c>
      <c r="B2" s="68"/>
      <c r="C2" s="235"/>
      <c r="D2" s="235"/>
      <c r="E2" s="235"/>
      <c r="F2" s="235"/>
      <c r="G2" s="236"/>
    </row>
    <row r="3" spans="1:7" ht="24.95" hidden="1" customHeight="1" x14ac:dyDescent="0.2">
      <c r="A3" s="69" t="s">
        <v>7</v>
      </c>
      <c r="B3" s="68"/>
      <c r="C3" s="235"/>
      <c r="D3" s="235"/>
      <c r="E3" s="235"/>
      <c r="F3" s="235"/>
      <c r="G3" s="236"/>
    </row>
    <row r="4" spans="1:7" ht="24.95" hidden="1" customHeight="1" x14ac:dyDescent="0.2">
      <c r="A4" s="69" t="s">
        <v>8</v>
      </c>
      <c r="B4" s="68"/>
      <c r="C4" s="235"/>
      <c r="D4" s="235"/>
      <c r="E4" s="235"/>
      <c r="F4" s="235"/>
      <c r="G4" s="23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outlinePr summaryBelow="0"/>
  </sheetPr>
  <dimension ref="A1:BH5000"/>
  <sheetViews>
    <sheetView zoomScale="175" zoomScaleNormal="175" workbookViewId="0">
      <selection activeCell="C10" sqref="C10"/>
    </sheetView>
  </sheetViews>
  <sheetFormatPr defaultRowHeight="12.75" outlineLevelRow="1" x14ac:dyDescent="0.2"/>
  <cols>
    <col min="1" max="1" width="4.28515625" customWidth="1"/>
    <col min="2" max="2" width="14.42578125" style="90" customWidth="1"/>
    <col min="3" max="3" width="38.28515625" style="9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71</v>
      </c>
    </row>
    <row r="2" spans="1:60" ht="24.95" customHeight="1" x14ac:dyDescent="0.2">
      <c r="A2" s="140" t="s">
        <v>70</v>
      </c>
      <c r="B2" s="138"/>
      <c r="C2" s="250" t="s">
        <v>199</v>
      </c>
      <c r="D2" s="251"/>
      <c r="E2" s="251"/>
      <c r="F2" s="251"/>
      <c r="G2" s="252"/>
      <c r="AE2" t="s">
        <v>72</v>
      </c>
    </row>
    <row r="3" spans="1:60" ht="24.95" hidden="1" customHeight="1" x14ac:dyDescent="0.2">
      <c r="A3" s="141" t="s">
        <v>7</v>
      </c>
      <c r="B3" s="139"/>
      <c r="C3" s="253"/>
      <c r="D3" s="253"/>
      <c r="E3" s="253"/>
      <c r="F3" s="253"/>
      <c r="G3" s="254"/>
      <c r="AE3" t="s">
        <v>73</v>
      </c>
    </row>
    <row r="4" spans="1:60" ht="24.95" hidden="1" customHeight="1" x14ac:dyDescent="0.2">
      <c r="A4" s="141" t="s">
        <v>8</v>
      </c>
      <c r="B4" s="139"/>
      <c r="C4" s="255"/>
      <c r="D4" s="253"/>
      <c r="E4" s="253"/>
      <c r="F4" s="253"/>
      <c r="G4" s="254"/>
      <c r="AE4" t="s">
        <v>74</v>
      </c>
    </row>
    <row r="5" spans="1:60" hidden="1" x14ac:dyDescent="0.2">
      <c r="A5" s="142" t="s">
        <v>75</v>
      </c>
      <c r="B5" s="143"/>
      <c r="C5" s="143"/>
      <c r="D5" s="144"/>
      <c r="E5" s="145"/>
      <c r="F5" s="145"/>
      <c r="G5" s="146"/>
      <c r="AE5" t="s">
        <v>76</v>
      </c>
    </row>
    <row r="6" spans="1:60" x14ac:dyDescent="0.2">
      <c r="D6" s="11"/>
    </row>
    <row r="7" spans="1:60" ht="38.25" x14ac:dyDescent="0.2">
      <c r="A7" s="151" t="s">
        <v>77</v>
      </c>
      <c r="B7" s="152" t="s">
        <v>78</v>
      </c>
      <c r="C7" s="152" t="s">
        <v>79</v>
      </c>
      <c r="D7" s="164" t="s">
        <v>80</v>
      </c>
      <c r="E7" s="151" t="s">
        <v>81</v>
      </c>
      <c r="F7" s="147" t="s">
        <v>82</v>
      </c>
      <c r="G7" s="165" t="s">
        <v>28</v>
      </c>
      <c r="H7" s="166" t="s">
        <v>29</v>
      </c>
      <c r="I7" s="166" t="s">
        <v>83</v>
      </c>
      <c r="J7" s="166" t="s">
        <v>30</v>
      </c>
      <c r="K7" s="166" t="s">
        <v>84</v>
      </c>
      <c r="L7" s="166" t="s">
        <v>85</v>
      </c>
      <c r="M7" s="166" t="s">
        <v>86</v>
      </c>
      <c r="N7" s="166" t="s">
        <v>87</v>
      </c>
      <c r="O7" s="166" t="s">
        <v>88</v>
      </c>
      <c r="P7" s="166" t="s">
        <v>89</v>
      </c>
      <c r="Q7" s="166" t="s">
        <v>90</v>
      </c>
      <c r="R7" s="166" t="s">
        <v>91</v>
      </c>
      <c r="S7" s="166" t="s">
        <v>92</v>
      </c>
      <c r="T7" s="166" t="s">
        <v>93</v>
      </c>
      <c r="U7" s="153" t="s">
        <v>94</v>
      </c>
    </row>
    <row r="8" spans="1:60" x14ac:dyDescent="0.2">
      <c r="A8" s="167" t="s">
        <v>95</v>
      </c>
      <c r="B8" s="168" t="s">
        <v>54</v>
      </c>
      <c r="C8" s="169" t="s">
        <v>55</v>
      </c>
      <c r="D8" s="170"/>
      <c r="E8" s="171"/>
      <c r="F8" s="158"/>
      <c r="G8" s="158">
        <f>SUMIF(AE9:AE12,"&lt;&gt;NOR",G9:G12)</f>
        <v>0</v>
      </c>
      <c r="H8" s="158"/>
      <c r="I8" s="158">
        <f>SUM(I9:I12)</f>
        <v>0</v>
      </c>
      <c r="J8" s="158"/>
      <c r="K8" s="158">
        <f>SUM(K9:K12)</f>
        <v>0</v>
      </c>
      <c r="L8" s="158"/>
      <c r="M8" s="158">
        <f>SUM(M9:M12)</f>
        <v>0</v>
      </c>
      <c r="N8" s="158"/>
      <c r="O8" s="158">
        <f>SUM(O9:O12)</f>
        <v>7.26</v>
      </c>
      <c r="P8" s="158"/>
      <c r="Q8" s="158">
        <f>SUM(Q9:Q12)</f>
        <v>0</v>
      </c>
      <c r="R8" s="158"/>
      <c r="S8" s="158"/>
      <c r="T8" s="172"/>
      <c r="U8" s="158">
        <f>SUM(U9:U12)</f>
        <v>95.539999999999992</v>
      </c>
      <c r="AE8" t="s">
        <v>96</v>
      </c>
    </row>
    <row r="9" spans="1:60" outlineLevel="1" x14ac:dyDescent="0.2">
      <c r="A9" s="149">
        <v>1</v>
      </c>
      <c r="B9" s="149" t="s">
        <v>97</v>
      </c>
      <c r="C9" s="184" t="s">
        <v>98</v>
      </c>
      <c r="D9" s="154" t="s">
        <v>99</v>
      </c>
      <c r="E9" s="156">
        <v>394.8</v>
      </c>
      <c r="F9" s="159"/>
      <c r="G9" s="160">
        <f>ROUND(E9*F9,2)</f>
        <v>0</v>
      </c>
      <c r="H9" s="159"/>
      <c r="I9" s="160">
        <f>ROUND(E9*H9,2)</f>
        <v>0</v>
      </c>
      <c r="J9" s="159"/>
      <c r="K9" s="160">
        <f>ROUND(E9*J9,2)</f>
        <v>0</v>
      </c>
      <c r="L9" s="160">
        <v>21</v>
      </c>
      <c r="M9" s="160">
        <f>G9*(1+L9/100)</f>
        <v>0</v>
      </c>
      <c r="N9" s="160">
        <v>1.8380000000000001E-2</v>
      </c>
      <c r="O9" s="160">
        <f>ROUND(E9*N9,2)</f>
        <v>7.26</v>
      </c>
      <c r="P9" s="160">
        <v>0</v>
      </c>
      <c r="Q9" s="160">
        <f>ROUND(E9*P9,2)</f>
        <v>0</v>
      </c>
      <c r="R9" s="160"/>
      <c r="S9" s="160"/>
      <c r="T9" s="161">
        <v>0.13</v>
      </c>
      <c r="U9" s="160">
        <f>ROUND(E9*T9,2)</f>
        <v>51.32</v>
      </c>
      <c r="V9" s="148"/>
      <c r="W9" s="148"/>
      <c r="X9" s="148"/>
      <c r="Y9" s="148"/>
      <c r="Z9" s="148"/>
      <c r="AA9" s="148"/>
      <c r="AB9" s="148"/>
      <c r="AC9" s="148"/>
      <c r="AD9" s="148"/>
      <c r="AE9" s="148" t="s">
        <v>100</v>
      </c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49">
        <v>2</v>
      </c>
      <c r="B10" s="149" t="s">
        <v>101</v>
      </c>
      <c r="C10" s="184" t="s">
        <v>102</v>
      </c>
      <c r="D10" s="154" t="s">
        <v>99</v>
      </c>
      <c r="E10" s="156">
        <v>7896</v>
      </c>
      <c r="F10" s="159"/>
      <c r="G10" s="160">
        <f>ROUND(E10*F10,2)</f>
        <v>0</v>
      </c>
      <c r="H10" s="159"/>
      <c r="I10" s="160">
        <f>ROUND(E10*H10,2)</f>
        <v>0</v>
      </c>
      <c r="J10" s="159"/>
      <c r="K10" s="160">
        <f>ROUND(E10*J10,2)</f>
        <v>0</v>
      </c>
      <c r="L10" s="160">
        <v>21</v>
      </c>
      <c r="M10" s="160">
        <f>G10*(1+L10/100)</f>
        <v>0</v>
      </c>
      <c r="N10" s="160">
        <v>0</v>
      </c>
      <c r="O10" s="160">
        <f>ROUND(E10*N10,2)</f>
        <v>0</v>
      </c>
      <c r="P10" s="160">
        <v>0</v>
      </c>
      <c r="Q10" s="160">
        <f>ROUND(E10*P10,2)</f>
        <v>0</v>
      </c>
      <c r="R10" s="160"/>
      <c r="S10" s="160"/>
      <c r="T10" s="161">
        <v>0</v>
      </c>
      <c r="U10" s="160">
        <f>ROUND(E10*T10,2)</f>
        <v>0</v>
      </c>
      <c r="V10" s="148"/>
      <c r="W10" s="148"/>
      <c r="X10" s="148"/>
      <c r="Y10" s="148"/>
      <c r="Z10" s="148"/>
      <c r="AA10" s="148"/>
      <c r="AB10" s="148"/>
      <c r="AC10" s="148"/>
      <c r="AD10" s="148"/>
      <c r="AE10" s="148" t="s">
        <v>100</v>
      </c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49">
        <v>3</v>
      </c>
      <c r="B11" s="149" t="s">
        <v>103</v>
      </c>
      <c r="C11" s="184" t="s">
        <v>104</v>
      </c>
      <c r="D11" s="154" t="s">
        <v>105</v>
      </c>
      <c r="E11" s="156">
        <v>20</v>
      </c>
      <c r="F11" s="159"/>
      <c r="G11" s="160">
        <f>ROUND(E11*F11,2)</f>
        <v>0</v>
      </c>
      <c r="H11" s="159"/>
      <c r="I11" s="160">
        <f>ROUND(E11*H11,2)</f>
        <v>0</v>
      </c>
      <c r="J11" s="159"/>
      <c r="K11" s="160">
        <f>ROUND(E11*J11,2)</f>
        <v>0</v>
      </c>
      <c r="L11" s="160">
        <v>21</v>
      </c>
      <c r="M11" s="160">
        <f>G11*(1+L11/100)</f>
        <v>0</v>
      </c>
      <c r="N11" s="160">
        <v>0</v>
      </c>
      <c r="O11" s="160">
        <f>ROUND(E11*N11,2)</f>
        <v>0</v>
      </c>
      <c r="P11" s="160">
        <v>0</v>
      </c>
      <c r="Q11" s="160">
        <f>ROUND(E11*P11,2)</f>
        <v>0</v>
      </c>
      <c r="R11" s="160"/>
      <c r="S11" s="160"/>
      <c r="T11" s="161">
        <v>0</v>
      </c>
      <c r="U11" s="160">
        <f>ROUND(E11*T11,2)</f>
        <v>0</v>
      </c>
      <c r="V11" s="148"/>
      <c r="W11" s="148"/>
      <c r="X11" s="148"/>
      <c r="Y11" s="148"/>
      <c r="Z11" s="148"/>
      <c r="AA11" s="148"/>
      <c r="AB11" s="148"/>
      <c r="AC11" s="148"/>
      <c r="AD11" s="148"/>
      <c r="AE11" s="148" t="s">
        <v>100</v>
      </c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49">
        <v>4</v>
      </c>
      <c r="B12" s="149" t="s">
        <v>106</v>
      </c>
      <c r="C12" s="184" t="s">
        <v>107</v>
      </c>
      <c r="D12" s="154" t="s">
        <v>99</v>
      </c>
      <c r="E12" s="156">
        <v>394.8</v>
      </c>
      <c r="F12" s="159"/>
      <c r="G12" s="160">
        <f>ROUND(E12*F12,2)</f>
        <v>0</v>
      </c>
      <c r="H12" s="159"/>
      <c r="I12" s="160">
        <f>ROUND(E12*H12,2)</f>
        <v>0</v>
      </c>
      <c r="J12" s="159"/>
      <c r="K12" s="160">
        <f>ROUND(E12*J12,2)</f>
        <v>0</v>
      </c>
      <c r="L12" s="160">
        <v>21</v>
      </c>
      <c r="M12" s="160">
        <f>G12*(1+L12/100)</f>
        <v>0</v>
      </c>
      <c r="N12" s="160">
        <v>0</v>
      </c>
      <c r="O12" s="160">
        <f>ROUND(E12*N12,2)</f>
        <v>0</v>
      </c>
      <c r="P12" s="160">
        <v>0</v>
      </c>
      <c r="Q12" s="160">
        <f>ROUND(E12*P12,2)</f>
        <v>0</v>
      </c>
      <c r="R12" s="160"/>
      <c r="S12" s="160"/>
      <c r="T12" s="161">
        <v>0.112</v>
      </c>
      <c r="U12" s="160">
        <f>ROUND(E12*T12,2)</f>
        <v>44.22</v>
      </c>
      <c r="V12" s="148"/>
      <c r="W12" s="148"/>
      <c r="X12" s="148"/>
      <c r="Y12" s="148"/>
      <c r="Z12" s="148"/>
      <c r="AA12" s="148"/>
      <c r="AB12" s="148"/>
      <c r="AC12" s="148"/>
      <c r="AD12" s="148"/>
      <c r="AE12" s="148" t="s">
        <v>100</v>
      </c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50" t="s">
        <v>95</v>
      </c>
      <c r="B13" s="150" t="s">
        <v>56</v>
      </c>
      <c r="C13" s="185" t="s">
        <v>57</v>
      </c>
      <c r="D13" s="155"/>
      <c r="E13" s="157"/>
      <c r="F13" s="162"/>
      <c r="G13" s="162">
        <f>SUMIF(AE14:AE18,"&lt;&gt;NOR",G14:G18)</f>
        <v>0</v>
      </c>
      <c r="H13" s="162"/>
      <c r="I13" s="162">
        <f>SUM(I14:I18)</f>
        <v>0</v>
      </c>
      <c r="J13" s="162"/>
      <c r="K13" s="162">
        <f>SUM(K14:K18)</f>
        <v>0</v>
      </c>
      <c r="L13" s="162"/>
      <c r="M13" s="162">
        <f>SUM(M14:M18)</f>
        <v>0</v>
      </c>
      <c r="N13" s="162"/>
      <c r="O13" s="162">
        <f>SUM(O14:O18)</f>
        <v>0</v>
      </c>
      <c r="P13" s="162"/>
      <c r="Q13" s="162">
        <f>SUM(Q14:Q18)</f>
        <v>0</v>
      </c>
      <c r="R13" s="162"/>
      <c r="S13" s="162"/>
      <c r="T13" s="163"/>
      <c r="U13" s="162">
        <f>SUM(U14:U18)</f>
        <v>3.6399999999999997</v>
      </c>
      <c r="AE13" t="s">
        <v>96</v>
      </c>
    </row>
    <row r="14" spans="1:60" outlineLevel="1" x14ac:dyDescent="0.2">
      <c r="A14" s="149">
        <v>5</v>
      </c>
      <c r="B14" s="149" t="s">
        <v>108</v>
      </c>
      <c r="C14" s="184" t="s">
        <v>109</v>
      </c>
      <c r="D14" s="154" t="s">
        <v>110</v>
      </c>
      <c r="E14" s="156">
        <v>1.5407</v>
      </c>
      <c r="F14" s="159"/>
      <c r="G14" s="160">
        <f>ROUND(E14*F14,2)</f>
        <v>0</v>
      </c>
      <c r="H14" s="159"/>
      <c r="I14" s="160">
        <f>ROUND(E14*H14,2)</f>
        <v>0</v>
      </c>
      <c r="J14" s="159"/>
      <c r="K14" s="160">
        <f>ROUND(E14*J14,2)</f>
        <v>0</v>
      </c>
      <c r="L14" s="160">
        <v>21</v>
      </c>
      <c r="M14" s="160">
        <f>G14*(1+L14/100)</f>
        <v>0</v>
      </c>
      <c r="N14" s="160">
        <v>0</v>
      </c>
      <c r="O14" s="160">
        <f>ROUND(E14*N14,2)</f>
        <v>0</v>
      </c>
      <c r="P14" s="160">
        <v>0</v>
      </c>
      <c r="Q14" s="160">
        <f>ROUND(E14*P14,2)</f>
        <v>0</v>
      </c>
      <c r="R14" s="160"/>
      <c r="S14" s="160"/>
      <c r="T14" s="161">
        <v>0.93300000000000005</v>
      </c>
      <c r="U14" s="160">
        <f>ROUND(E14*T14,2)</f>
        <v>1.44</v>
      </c>
      <c r="V14" s="148"/>
      <c r="W14" s="148"/>
      <c r="X14" s="148"/>
      <c r="Y14" s="148"/>
      <c r="Z14" s="148"/>
      <c r="AA14" s="148"/>
      <c r="AB14" s="148"/>
      <c r="AC14" s="148"/>
      <c r="AD14" s="148"/>
      <c r="AE14" s="148" t="s">
        <v>100</v>
      </c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49">
        <v>6</v>
      </c>
      <c r="B15" s="149" t="s">
        <v>111</v>
      </c>
      <c r="C15" s="184" t="s">
        <v>112</v>
      </c>
      <c r="D15" s="154" t="s">
        <v>110</v>
      </c>
      <c r="E15" s="156">
        <v>1.5407</v>
      </c>
      <c r="F15" s="159"/>
      <c r="G15" s="160">
        <f>ROUND(E15*F15,2)</f>
        <v>0</v>
      </c>
      <c r="H15" s="159"/>
      <c r="I15" s="160">
        <f>ROUND(E15*H15,2)</f>
        <v>0</v>
      </c>
      <c r="J15" s="159"/>
      <c r="K15" s="160">
        <f>ROUND(E15*J15,2)</f>
        <v>0</v>
      </c>
      <c r="L15" s="160">
        <v>21</v>
      </c>
      <c r="M15" s="160">
        <f>G15*(1+L15/100)</f>
        <v>0</v>
      </c>
      <c r="N15" s="160">
        <v>0</v>
      </c>
      <c r="O15" s="160">
        <f>ROUND(E15*N15,2)</f>
        <v>0</v>
      </c>
      <c r="P15" s="160">
        <v>0</v>
      </c>
      <c r="Q15" s="160">
        <f>ROUND(E15*P15,2)</f>
        <v>0</v>
      </c>
      <c r="R15" s="160"/>
      <c r="S15" s="160"/>
      <c r="T15" s="161">
        <v>0.49</v>
      </c>
      <c r="U15" s="160">
        <f>ROUND(E15*T15,2)</f>
        <v>0.75</v>
      </c>
      <c r="V15" s="148"/>
      <c r="W15" s="148"/>
      <c r="X15" s="148"/>
      <c r="Y15" s="148"/>
      <c r="Z15" s="148"/>
      <c r="AA15" s="148"/>
      <c r="AB15" s="148"/>
      <c r="AC15" s="148"/>
      <c r="AD15" s="148"/>
      <c r="AE15" s="148" t="s">
        <v>100</v>
      </c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49">
        <v>7</v>
      </c>
      <c r="B16" s="149" t="s">
        <v>113</v>
      </c>
      <c r="C16" s="184" t="s">
        <v>114</v>
      </c>
      <c r="D16" s="154" t="s">
        <v>110</v>
      </c>
      <c r="E16" s="156">
        <v>15.407</v>
      </c>
      <c r="F16" s="159"/>
      <c r="G16" s="160">
        <f>ROUND(E16*F16,2)</f>
        <v>0</v>
      </c>
      <c r="H16" s="159"/>
      <c r="I16" s="160">
        <f>ROUND(E16*H16,2)</f>
        <v>0</v>
      </c>
      <c r="J16" s="159"/>
      <c r="K16" s="160">
        <f>ROUND(E16*J16,2)</f>
        <v>0</v>
      </c>
      <c r="L16" s="160">
        <v>21</v>
      </c>
      <c r="M16" s="160">
        <f>G16*(1+L16/100)</f>
        <v>0</v>
      </c>
      <c r="N16" s="160">
        <v>0</v>
      </c>
      <c r="O16" s="160">
        <f>ROUND(E16*N16,2)</f>
        <v>0</v>
      </c>
      <c r="P16" s="160">
        <v>0</v>
      </c>
      <c r="Q16" s="160">
        <f>ROUND(E16*P16,2)</f>
        <v>0</v>
      </c>
      <c r="R16" s="160"/>
      <c r="S16" s="160"/>
      <c r="T16" s="161">
        <v>0</v>
      </c>
      <c r="U16" s="160">
        <f>ROUND(E16*T16,2)</f>
        <v>0</v>
      </c>
      <c r="V16" s="148"/>
      <c r="W16" s="148"/>
      <c r="X16" s="148"/>
      <c r="Y16" s="148"/>
      <c r="Z16" s="148"/>
      <c r="AA16" s="148"/>
      <c r="AB16" s="148"/>
      <c r="AC16" s="148"/>
      <c r="AD16" s="148"/>
      <c r="AE16" s="148" t="s">
        <v>100</v>
      </c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49">
        <v>8</v>
      </c>
      <c r="B17" s="149" t="s">
        <v>115</v>
      </c>
      <c r="C17" s="184" t="s">
        <v>116</v>
      </c>
      <c r="D17" s="154" t="s">
        <v>110</v>
      </c>
      <c r="E17" s="156">
        <v>1.5407</v>
      </c>
      <c r="F17" s="159"/>
      <c r="G17" s="160">
        <f>ROUND(E17*F17,2)</f>
        <v>0</v>
      </c>
      <c r="H17" s="159"/>
      <c r="I17" s="160">
        <f>ROUND(E17*H17,2)</f>
        <v>0</v>
      </c>
      <c r="J17" s="159"/>
      <c r="K17" s="160">
        <f>ROUND(E17*J17,2)</f>
        <v>0</v>
      </c>
      <c r="L17" s="160">
        <v>21</v>
      </c>
      <c r="M17" s="160">
        <f>G17*(1+L17/100)</f>
        <v>0</v>
      </c>
      <c r="N17" s="160">
        <v>0</v>
      </c>
      <c r="O17" s="160">
        <f>ROUND(E17*N17,2)</f>
        <v>0</v>
      </c>
      <c r="P17" s="160">
        <v>0</v>
      </c>
      <c r="Q17" s="160">
        <f>ROUND(E17*P17,2)</f>
        <v>0</v>
      </c>
      <c r="R17" s="160"/>
      <c r="S17" s="160"/>
      <c r="T17" s="161">
        <v>0.94199999999999995</v>
      </c>
      <c r="U17" s="160">
        <f>ROUND(E17*T17,2)</f>
        <v>1.45</v>
      </c>
      <c r="V17" s="148"/>
      <c r="W17" s="148"/>
      <c r="X17" s="148"/>
      <c r="Y17" s="148"/>
      <c r="Z17" s="148"/>
      <c r="AA17" s="148"/>
      <c r="AB17" s="148"/>
      <c r="AC17" s="148"/>
      <c r="AD17" s="148"/>
      <c r="AE17" s="148" t="s">
        <v>100</v>
      </c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49">
        <v>9</v>
      </c>
      <c r="B18" s="149" t="s">
        <v>117</v>
      </c>
      <c r="C18" s="184" t="s">
        <v>118</v>
      </c>
      <c r="D18" s="154" t="s">
        <v>110</v>
      </c>
      <c r="E18" s="156">
        <v>1.5407</v>
      </c>
      <c r="F18" s="159"/>
      <c r="G18" s="160">
        <f>ROUND(E18*F18,2)</f>
        <v>0</v>
      </c>
      <c r="H18" s="159"/>
      <c r="I18" s="160">
        <f>ROUND(E18*H18,2)</f>
        <v>0</v>
      </c>
      <c r="J18" s="159"/>
      <c r="K18" s="160">
        <f>ROUND(E18*J18,2)</f>
        <v>0</v>
      </c>
      <c r="L18" s="160">
        <v>21</v>
      </c>
      <c r="M18" s="160">
        <f>G18*(1+L18/100)</f>
        <v>0</v>
      </c>
      <c r="N18" s="160">
        <v>0</v>
      </c>
      <c r="O18" s="160">
        <f>ROUND(E18*N18,2)</f>
        <v>0</v>
      </c>
      <c r="P18" s="160">
        <v>0</v>
      </c>
      <c r="Q18" s="160">
        <f>ROUND(E18*P18,2)</f>
        <v>0</v>
      </c>
      <c r="R18" s="160"/>
      <c r="S18" s="160"/>
      <c r="T18" s="161">
        <v>0</v>
      </c>
      <c r="U18" s="160">
        <f>ROUND(E18*T18,2)</f>
        <v>0</v>
      </c>
      <c r="V18" s="148"/>
      <c r="W18" s="148"/>
      <c r="X18" s="148"/>
      <c r="Y18" s="148"/>
      <c r="Z18" s="148"/>
      <c r="AA18" s="148"/>
      <c r="AB18" s="148"/>
      <c r="AC18" s="148"/>
      <c r="AD18" s="148"/>
      <c r="AE18" s="148" t="s">
        <v>100</v>
      </c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50" t="s">
        <v>95</v>
      </c>
      <c r="B19" s="150" t="s">
        <v>58</v>
      </c>
      <c r="C19" s="185" t="s">
        <v>59</v>
      </c>
      <c r="D19" s="155"/>
      <c r="E19" s="157"/>
      <c r="F19" s="162"/>
      <c r="G19" s="162">
        <f>SUMIF(AE20:AE34,"&lt;&gt;NOR",G20:G34)</f>
        <v>0</v>
      </c>
      <c r="H19" s="162"/>
      <c r="I19" s="162">
        <f>SUM(I20:I34)</f>
        <v>0</v>
      </c>
      <c r="J19" s="162"/>
      <c r="K19" s="162">
        <f>SUM(K20:K34)</f>
        <v>0</v>
      </c>
      <c r="L19" s="162"/>
      <c r="M19" s="162">
        <f>SUM(M20:M34)</f>
        <v>0</v>
      </c>
      <c r="N19" s="162"/>
      <c r="O19" s="162">
        <f>SUM(O20:O34)</f>
        <v>1.4300000000000004</v>
      </c>
      <c r="P19" s="162"/>
      <c r="Q19" s="162">
        <f>SUM(Q20:Q34)</f>
        <v>1.1000000000000001</v>
      </c>
      <c r="R19" s="162"/>
      <c r="S19" s="162"/>
      <c r="T19" s="163"/>
      <c r="U19" s="162">
        <f>SUM(U20:U34)</f>
        <v>283.3</v>
      </c>
      <c r="AE19" t="s">
        <v>96</v>
      </c>
    </row>
    <row r="20" spans="1:60" outlineLevel="1" x14ac:dyDescent="0.2">
      <c r="A20" s="149">
        <v>10</v>
      </c>
      <c r="B20" s="149" t="s">
        <v>119</v>
      </c>
      <c r="C20" s="184" t="s">
        <v>120</v>
      </c>
      <c r="D20" s="154" t="s">
        <v>99</v>
      </c>
      <c r="E20" s="156">
        <v>353.08</v>
      </c>
      <c r="F20" s="159"/>
      <c r="G20" s="160">
        <f t="shared" ref="G20:G34" si="0">ROUND(E20*F20,2)</f>
        <v>0</v>
      </c>
      <c r="H20" s="159"/>
      <c r="I20" s="160">
        <f t="shared" ref="I20:I34" si="1">ROUND(E20*H20,2)</f>
        <v>0</v>
      </c>
      <c r="J20" s="159"/>
      <c r="K20" s="160">
        <f t="shared" ref="K20:K34" si="2">ROUND(E20*J20,2)</f>
        <v>0</v>
      </c>
      <c r="L20" s="160">
        <v>21</v>
      </c>
      <c r="M20" s="160">
        <f t="shared" ref="M20:M34" si="3">G20*(1+L20/100)</f>
        <v>0</v>
      </c>
      <c r="N20" s="160">
        <v>0</v>
      </c>
      <c r="O20" s="160">
        <f t="shared" ref="O20:O34" si="4">ROUND(E20*N20,2)</f>
        <v>0</v>
      </c>
      <c r="P20" s="160">
        <v>2.0000000000000001E-4</v>
      </c>
      <c r="Q20" s="160">
        <f t="shared" ref="Q20:Q34" si="5">ROUND(E20*P20,2)</f>
        <v>7.0000000000000007E-2</v>
      </c>
      <c r="R20" s="160"/>
      <c r="S20" s="160"/>
      <c r="T20" s="161">
        <v>0.06</v>
      </c>
      <c r="U20" s="160">
        <f t="shared" ref="U20:U34" si="6">ROUND(E20*T20,2)</f>
        <v>21.18</v>
      </c>
      <c r="V20" s="148"/>
      <c r="W20" s="148"/>
      <c r="X20" s="148"/>
      <c r="Y20" s="148"/>
      <c r="Z20" s="148"/>
      <c r="AA20" s="148"/>
      <c r="AB20" s="148"/>
      <c r="AC20" s="148"/>
      <c r="AD20" s="148"/>
      <c r="AE20" s="148" t="s">
        <v>100</v>
      </c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49">
        <v>11</v>
      </c>
      <c r="B21" s="149" t="s">
        <v>121</v>
      </c>
      <c r="C21" s="184" t="s">
        <v>122</v>
      </c>
      <c r="D21" s="154" t="s">
        <v>99</v>
      </c>
      <c r="E21" s="156">
        <v>378.3</v>
      </c>
      <c r="F21" s="159"/>
      <c r="G21" s="160">
        <f t="shared" si="0"/>
        <v>0</v>
      </c>
      <c r="H21" s="159"/>
      <c r="I21" s="160">
        <f t="shared" si="1"/>
        <v>0</v>
      </c>
      <c r="J21" s="159"/>
      <c r="K21" s="160">
        <f t="shared" si="2"/>
        <v>0</v>
      </c>
      <c r="L21" s="160">
        <v>21</v>
      </c>
      <c r="M21" s="160">
        <f t="shared" si="3"/>
        <v>0</v>
      </c>
      <c r="N21" s="160">
        <v>0</v>
      </c>
      <c r="O21" s="160">
        <f t="shared" si="4"/>
        <v>0</v>
      </c>
      <c r="P21" s="160">
        <v>2.5000000000000001E-3</v>
      </c>
      <c r="Q21" s="160">
        <f t="shared" si="5"/>
        <v>0.95</v>
      </c>
      <c r="R21" s="160"/>
      <c r="S21" s="160"/>
      <c r="T21" s="161">
        <v>5.1999999999999998E-2</v>
      </c>
      <c r="U21" s="160">
        <f t="shared" si="6"/>
        <v>19.670000000000002</v>
      </c>
      <c r="V21" s="148"/>
      <c r="W21" s="148"/>
      <c r="X21" s="148"/>
      <c r="Y21" s="148"/>
      <c r="Z21" s="148"/>
      <c r="AA21" s="148"/>
      <c r="AB21" s="148"/>
      <c r="AC21" s="148"/>
      <c r="AD21" s="148"/>
      <c r="AE21" s="148" t="s">
        <v>100</v>
      </c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49">
        <v>12</v>
      </c>
      <c r="B22" s="149" t="s">
        <v>123</v>
      </c>
      <c r="C22" s="184" t="s">
        <v>124</v>
      </c>
      <c r="D22" s="154" t="s">
        <v>99</v>
      </c>
      <c r="E22" s="156">
        <v>353.08</v>
      </c>
      <c r="F22" s="159"/>
      <c r="G22" s="160">
        <f t="shared" si="0"/>
        <v>0</v>
      </c>
      <c r="H22" s="159"/>
      <c r="I22" s="160">
        <f t="shared" si="1"/>
        <v>0</v>
      </c>
      <c r="J22" s="159"/>
      <c r="K22" s="160">
        <f t="shared" si="2"/>
        <v>0</v>
      </c>
      <c r="L22" s="160">
        <v>21</v>
      </c>
      <c r="M22" s="160">
        <f t="shared" si="3"/>
        <v>0</v>
      </c>
      <c r="N22" s="160">
        <v>2.8800000000000002E-3</v>
      </c>
      <c r="O22" s="160">
        <f t="shared" si="4"/>
        <v>1.02</v>
      </c>
      <c r="P22" s="160">
        <v>0</v>
      </c>
      <c r="Q22" s="160">
        <f t="shared" si="5"/>
        <v>0</v>
      </c>
      <c r="R22" s="160"/>
      <c r="S22" s="160"/>
      <c r="T22" s="161">
        <v>0.317</v>
      </c>
      <c r="U22" s="160">
        <f t="shared" si="6"/>
        <v>111.93</v>
      </c>
      <c r="V22" s="148"/>
      <c r="W22" s="148"/>
      <c r="X22" s="148"/>
      <c r="Y22" s="148"/>
      <c r="Z22" s="148"/>
      <c r="AA22" s="148"/>
      <c r="AB22" s="148"/>
      <c r="AC22" s="148"/>
      <c r="AD22" s="148"/>
      <c r="AE22" s="148" t="s">
        <v>100</v>
      </c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49">
        <v>13</v>
      </c>
      <c r="B23" s="149" t="s">
        <v>125</v>
      </c>
      <c r="C23" s="184" t="s">
        <v>126</v>
      </c>
      <c r="D23" s="154" t="s">
        <v>127</v>
      </c>
      <c r="E23" s="156">
        <v>36.4</v>
      </c>
      <c r="F23" s="159"/>
      <c r="G23" s="160">
        <f t="shared" si="0"/>
        <v>0</v>
      </c>
      <c r="H23" s="159"/>
      <c r="I23" s="160">
        <f t="shared" si="1"/>
        <v>0</v>
      </c>
      <c r="J23" s="159"/>
      <c r="K23" s="160">
        <f t="shared" si="2"/>
        <v>0</v>
      </c>
      <c r="L23" s="160">
        <v>21</v>
      </c>
      <c r="M23" s="160">
        <f t="shared" si="3"/>
        <v>0</v>
      </c>
      <c r="N23" s="160">
        <v>1.8400000000000001E-3</v>
      </c>
      <c r="O23" s="160">
        <f t="shared" si="4"/>
        <v>7.0000000000000007E-2</v>
      </c>
      <c r="P23" s="160">
        <v>0</v>
      </c>
      <c r="Q23" s="160">
        <f t="shared" si="5"/>
        <v>0</v>
      </c>
      <c r="R23" s="160"/>
      <c r="S23" s="160"/>
      <c r="T23" s="161">
        <v>0.252</v>
      </c>
      <c r="U23" s="160">
        <f t="shared" si="6"/>
        <v>9.17</v>
      </c>
      <c r="V23" s="148"/>
      <c r="W23" s="148"/>
      <c r="X23" s="148"/>
      <c r="Y23" s="148"/>
      <c r="Z23" s="148"/>
      <c r="AA23" s="148"/>
      <c r="AB23" s="148"/>
      <c r="AC23" s="148"/>
      <c r="AD23" s="148"/>
      <c r="AE23" s="148" t="s">
        <v>100</v>
      </c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49">
        <v>14</v>
      </c>
      <c r="B24" s="149" t="s">
        <v>128</v>
      </c>
      <c r="C24" s="184" t="s">
        <v>129</v>
      </c>
      <c r="D24" s="154" t="s">
        <v>127</v>
      </c>
      <c r="E24" s="156">
        <v>37.6</v>
      </c>
      <c r="F24" s="159"/>
      <c r="G24" s="160">
        <f t="shared" si="0"/>
        <v>0</v>
      </c>
      <c r="H24" s="159"/>
      <c r="I24" s="160">
        <f t="shared" si="1"/>
        <v>0</v>
      </c>
      <c r="J24" s="159"/>
      <c r="K24" s="160">
        <f t="shared" si="2"/>
        <v>0</v>
      </c>
      <c r="L24" s="160">
        <v>21</v>
      </c>
      <c r="M24" s="160">
        <f t="shared" si="3"/>
        <v>0</v>
      </c>
      <c r="N24" s="160">
        <v>7.6000000000000004E-4</v>
      </c>
      <c r="O24" s="160">
        <f t="shared" si="4"/>
        <v>0.03</v>
      </c>
      <c r="P24" s="160">
        <v>0</v>
      </c>
      <c r="Q24" s="160">
        <f t="shared" si="5"/>
        <v>0</v>
      </c>
      <c r="R24" s="160"/>
      <c r="S24" s="160"/>
      <c r="T24" s="161">
        <v>0.189</v>
      </c>
      <c r="U24" s="160">
        <f t="shared" si="6"/>
        <v>7.11</v>
      </c>
      <c r="V24" s="148"/>
      <c r="W24" s="148"/>
      <c r="X24" s="148"/>
      <c r="Y24" s="148"/>
      <c r="Z24" s="148"/>
      <c r="AA24" s="148"/>
      <c r="AB24" s="148"/>
      <c r="AC24" s="148"/>
      <c r="AD24" s="148"/>
      <c r="AE24" s="148" t="s">
        <v>100</v>
      </c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49">
        <v>15</v>
      </c>
      <c r="B25" s="149" t="s">
        <v>130</v>
      </c>
      <c r="C25" s="184" t="s">
        <v>131</v>
      </c>
      <c r="D25" s="154" t="s">
        <v>127</v>
      </c>
      <c r="E25" s="156">
        <v>2</v>
      </c>
      <c r="F25" s="159"/>
      <c r="G25" s="160">
        <f t="shared" si="0"/>
        <v>0</v>
      </c>
      <c r="H25" s="159"/>
      <c r="I25" s="160">
        <f t="shared" si="1"/>
        <v>0</v>
      </c>
      <c r="J25" s="159"/>
      <c r="K25" s="160">
        <f t="shared" si="2"/>
        <v>0</v>
      </c>
      <c r="L25" s="160">
        <v>21</v>
      </c>
      <c r="M25" s="160">
        <f t="shared" si="3"/>
        <v>0</v>
      </c>
      <c r="N25" s="160">
        <v>5.6999999999999998E-4</v>
      </c>
      <c r="O25" s="160">
        <f t="shared" si="4"/>
        <v>0</v>
      </c>
      <c r="P25" s="160">
        <v>0</v>
      </c>
      <c r="Q25" s="160">
        <f t="shared" si="5"/>
        <v>0</v>
      </c>
      <c r="R25" s="160"/>
      <c r="S25" s="160"/>
      <c r="T25" s="161">
        <v>0.189</v>
      </c>
      <c r="U25" s="160">
        <f t="shared" si="6"/>
        <v>0.38</v>
      </c>
      <c r="V25" s="148"/>
      <c r="W25" s="148"/>
      <c r="X25" s="148"/>
      <c r="Y25" s="148"/>
      <c r="Z25" s="148"/>
      <c r="AA25" s="148"/>
      <c r="AB25" s="148"/>
      <c r="AC25" s="148"/>
      <c r="AD25" s="148"/>
      <c r="AE25" s="148" t="s">
        <v>100</v>
      </c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49">
        <v>16</v>
      </c>
      <c r="B26" s="149" t="s">
        <v>132</v>
      </c>
      <c r="C26" s="184" t="s">
        <v>133</v>
      </c>
      <c r="D26" s="154" t="s">
        <v>127</v>
      </c>
      <c r="E26" s="156">
        <v>37.6</v>
      </c>
      <c r="F26" s="159"/>
      <c r="G26" s="160">
        <f t="shared" si="0"/>
        <v>0</v>
      </c>
      <c r="H26" s="159"/>
      <c r="I26" s="160">
        <f t="shared" si="1"/>
        <v>0</v>
      </c>
      <c r="J26" s="159"/>
      <c r="K26" s="160">
        <f t="shared" si="2"/>
        <v>0</v>
      </c>
      <c r="L26" s="160">
        <v>21</v>
      </c>
      <c r="M26" s="160">
        <f t="shared" si="3"/>
        <v>0</v>
      </c>
      <c r="N26" s="160">
        <v>7.6000000000000004E-4</v>
      </c>
      <c r="O26" s="160">
        <f t="shared" si="4"/>
        <v>0.03</v>
      </c>
      <c r="P26" s="160">
        <v>0</v>
      </c>
      <c r="Q26" s="160">
        <f t="shared" si="5"/>
        <v>0</v>
      </c>
      <c r="R26" s="160"/>
      <c r="S26" s="160"/>
      <c r="T26" s="161">
        <v>0.189</v>
      </c>
      <c r="U26" s="160">
        <f t="shared" si="6"/>
        <v>7.11</v>
      </c>
      <c r="V26" s="148"/>
      <c r="W26" s="148"/>
      <c r="X26" s="148"/>
      <c r="Y26" s="148"/>
      <c r="Z26" s="148"/>
      <c r="AA26" s="148"/>
      <c r="AB26" s="148"/>
      <c r="AC26" s="148"/>
      <c r="AD26" s="148"/>
      <c r="AE26" s="148" t="s">
        <v>100</v>
      </c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49">
        <v>17</v>
      </c>
      <c r="B27" s="149" t="s">
        <v>134</v>
      </c>
      <c r="C27" s="184" t="s">
        <v>135</v>
      </c>
      <c r="D27" s="154" t="s">
        <v>127</v>
      </c>
      <c r="E27" s="156">
        <v>20.6</v>
      </c>
      <c r="F27" s="159"/>
      <c r="G27" s="160">
        <f t="shared" si="0"/>
        <v>0</v>
      </c>
      <c r="H27" s="159"/>
      <c r="I27" s="160">
        <f t="shared" si="1"/>
        <v>0</v>
      </c>
      <c r="J27" s="159"/>
      <c r="K27" s="160">
        <f t="shared" si="2"/>
        <v>0</v>
      </c>
      <c r="L27" s="160">
        <v>21</v>
      </c>
      <c r="M27" s="160">
        <f t="shared" si="3"/>
        <v>0</v>
      </c>
      <c r="N27" s="160">
        <v>1.8400000000000001E-3</v>
      </c>
      <c r="O27" s="160">
        <f t="shared" si="4"/>
        <v>0.04</v>
      </c>
      <c r="P27" s="160">
        <v>0</v>
      </c>
      <c r="Q27" s="160">
        <f t="shared" si="5"/>
        <v>0</v>
      </c>
      <c r="R27" s="160"/>
      <c r="S27" s="160"/>
      <c r="T27" s="161">
        <v>0.252</v>
      </c>
      <c r="U27" s="160">
        <f t="shared" si="6"/>
        <v>5.19</v>
      </c>
      <c r="V27" s="148"/>
      <c r="W27" s="148"/>
      <c r="X27" s="148"/>
      <c r="Y27" s="148"/>
      <c r="Z27" s="148"/>
      <c r="AA27" s="148"/>
      <c r="AB27" s="148"/>
      <c r="AC27" s="148"/>
      <c r="AD27" s="148"/>
      <c r="AE27" s="148" t="s">
        <v>100</v>
      </c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49">
        <v>18</v>
      </c>
      <c r="B28" s="149" t="s">
        <v>136</v>
      </c>
      <c r="C28" s="184" t="s">
        <v>137</v>
      </c>
      <c r="D28" s="154" t="s">
        <v>99</v>
      </c>
      <c r="E28" s="156">
        <v>378.3</v>
      </c>
      <c r="F28" s="159"/>
      <c r="G28" s="160">
        <f t="shared" si="0"/>
        <v>0</v>
      </c>
      <c r="H28" s="159"/>
      <c r="I28" s="160">
        <f t="shared" si="1"/>
        <v>0</v>
      </c>
      <c r="J28" s="159"/>
      <c r="K28" s="160">
        <f t="shared" si="2"/>
        <v>0</v>
      </c>
      <c r="L28" s="160">
        <v>21</v>
      </c>
      <c r="M28" s="160">
        <f t="shared" si="3"/>
        <v>0</v>
      </c>
      <c r="N28" s="160">
        <v>2.3000000000000001E-4</v>
      </c>
      <c r="O28" s="160">
        <f t="shared" si="4"/>
        <v>0.09</v>
      </c>
      <c r="P28" s="160">
        <v>0</v>
      </c>
      <c r="Q28" s="160">
        <f t="shared" si="5"/>
        <v>0</v>
      </c>
      <c r="R28" s="160"/>
      <c r="S28" s="160"/>
      <c r="T28" s="161">
        <v>0.1</v>
      </c>
      <c r="U28" s="160">
        <f t="shared" si="6"/>
        <v>37.83</v>
      </c>
      <c r="V28" s="148"/>
      <c r="W28" s="148"/>
      <c r="X28" s="148"/>
      <c r="Y28" s="148"/>
      <c r="Z28" s="148"/>
      <c r="AA28" s="148"/>
      <c r="AB28" s="148"/>
      <c r="AC28" s="148"/>
      <c r="AD28" s="148"/>
      <c r="AE28" s="148" t="s">
        <v>100</v>
      </c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49">
        <v>19</v>
      </c>
      <c r="B29" s="149" t="s">
        <v>138</v>
      </c>
      <c r="C29" s="184" t="s">
        <v>139</v>
      </c>
      <c r="D29" s="154" t="s">
        <v>127</v>
      </c>
      <c r="E29" s="156">
        <v>77.2</v>
      </c>
      <c r="F29" s="159"/>
      <c r="G29" s="160">
        <f t="shared" si="0"/>
        <v>0</v>
      </c>
      <c r="H29" s="159"/>
      <c r="I29" s="160">
        <f t="shared" si="1"/>
        <v>0</v>
      </c>
      <c r="J29" s="159"/>
      <c r="K29" s="160">
        <f t="shared" si="2"/>
        <v>0</v>
      </c>
      <c r="L29" s="160">
        <v>21</v>
      </c>
      <c r="M29" s="160">
        <f t="shared" si="3"/>
        <v>0</v>
      </c>
      <c r="N29" s="160">
        <v>1.0000000000000001E-5</v>
      </c>
      <c r="O29" s="160">
        <f t="shared" si="4"/>
        <v>0</v>
      </c>
      <c r="P29" s="160">
        <v>0</v>
      </c>
      <c r="Q29" s="160">
        <f t="shared" si="5"/>
        <v>0</v>
      </c>
      <c r="R29" s="160"/>
      <c r="S29" s="160"/>
      <c r="T29" s="161">
        <v>0.23</v>
      </c>
      <c r="U29" s="160">
        <f t="shared" si="6"/>
        <v>17.760000000000002</v>
      </c>
      <c r="V29" s="148"/>
      <c r="W29" s="148"/>
      <c r="X29" s="148"/>
      <c r="Y29" s="148"/>
      <c r="Z29" s="148"/>
      <c r="AA29" s="148"/>
      <c r="AB29" s="148"/>
      <c r="AC29" s="148"/>
      <c r="AD29" s="148"/>
      <c r="AE29" s="148" t="s">
        <v>100</v>
      </c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49">
        <v>20</v>
      </c>
      <c r="B30" s="149" t="s">
        <v>140</v>
      </c>
      <c r="C30" s="184" t="s">
        <v>141</v>
      </c>
      <c r="D30" s="154" t="s">
        <v>127</v>
      </c>
      <c r="E30" s="156">
        <v>75.2</v>
      </c>
      <c r="F30" s="159"/>
      <c r="G30" s="160">
        <f t="shared" si="0"/>
        <v>0</v>
      </c>
      <c r="H30" s="159"/>
      <c r="I30" s="160">
        <f t="shared" si="1"/>
        <v>0</v>
      </c>
      <c r="J30" s="159"/>
      <c r="K30" s="160">
        <f t="shared" si="2"/>
        <v>0</v>
      </c>
      <c r="L30" s="160">
        <v>21</v>
      </c>
      <c r="M30" s="160">
        <f t="shared" si="3"/>
        <v>0</v>
      </c>
      <c r="N30" s="160">
        <v>3.1E-4</v>
      </c>
      <c r="O30" s="160">
        <f t="shared" si="4"/>
        <v>0.02</v>
      </c>
      <c r="P30" s="160">
        <v>0</v>
      </c>
      <c r="Q30" s="160">
        <f t="shared" si="5"/>
        <v>0</v>
      </c>
      <c r="R30" s="160"/>
      <c r="S30" s="160"/>
      <c r="T30" s="161">
        <v>9.2999999999999999E-2</v>
      </c>
      <c r="U30" s="160">
        <f t="shared" si="6"/>
        <v>6.99</v>
      </c>
      <c r="V30" s="148"/>
      <c r="W30" s="148"/>
      <c r="X30" s="148"/>
      <c r="Y30" s="148"/>
      <c r="Z30" s="148"/>
      <c r="AA30" s="148"/>
      <c r="AB30" s="148"/>
      <c r="AC30" s="148"/>
      <c r="AD30" s="148"/>
      <c r="AE30" s="148" t="s">
        <v>100</v>
      </c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49">
        <v>21</v>
      </c>
      <c r="B31" s="149" t="s">
        <v>142</v>
      </c>
      <c r="C31" s="184" t="s">
        <v>143</v>
      </c>
      <c r="D31" s="154" t="s">
        <v>110</v>
      </c>
      <c r="E31" s="156">
        <v>1.4298999999999999</v>
      </c>
      <c r="F31" s="159"/>
      <c r="G31" s="160">
        <f t="shared" si="0"/>
        <v>0</v>
      </c>
      <c r="H31" s="159"/>
      <c r="I31" s="160">
        <f t="shared" si="1"/>
        <v>0</v>
      </c>
      <c r="J31" s="159"/>
      <c r="K31" s="160">
        <f t="shared" si="2"/>
        <v>0</v>
      </c>
      <c r="L31" s="160">
        <v>21</v>
      </c>
      <c r="M31" s="160">
        <f t="shared" si="3"/>
        <v>0</v>
      </c>
      <c r="N31" s="160">
        <v>0</v>
      </c>
      <c r="O31" s="160">
        <f t="shared" si="4"/>
        <v>0</v>
      </c>
      <c r="P31" s="160">
        <v>0</v>
      </c>
      <c r="Q31" s="160">
        <f t="shared" si="5"/>
        <v>0</v>
      </c>
      <c r="R31" s="160"/>
      <c r="S31" s="160"/>
      <c r="T31" s="161">
        <v>1.609</v>
      </c>
      <c r="U31" s="160">
        <f t="shared" si="6"/>
        <v>2.2999999999999998</v>
      </c>
      <c r="V31" s="148"/>
      <c r="W31" s="148"/>
      <c r="X31" s="148"/>
      <c r="Y31" s="148"/>
      <c r="Z31" s="148"/>
      <c r="AA31" s="148"/>
      <c r="AB31" s="148"/>
      <c r="AC31" s="148"/>
      <c r="AD31" s="148"/>
      <c r="AE31" s="148" t="s">
        <v>100</v>
      </c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49">
        <v>22</v>
      </c>
      <c r="B32" s="149" t="s">
        <v>144</v>
      </c>
      <c r="C32" s="184" t="s">
        <v>145</v>
      </c>
      <c r="D32" s="154" t="s">
        <v>99</v>
      </c>
      <c r="E32" s="156">
        <v>25.22</v>
      </c>
      <c r="F32" s="159"/>
      <c r="G32" s="160">
        <f t="shared" si="0"/>
        <v>0</v>
      </c>
      <c r="H32" s="159"/>
      <c r="I32" s="160">
        <f t="shared" si="1"/>
        <v>0</v>
      </c>
      <c r="J32" s="159"/>
      <c r="K32" s="160">
        <f t="shared" si="2"/>
        <v>0</v>
      </c>
      <c r="L32" s="160">
        <v>21</v>
      </c>
      <c r="M32" s="160">
        <f t="shared" si="3"/>
        <v>0</v>
      </c>
      <c r="N32" s="160">
        <v>2.9499999999999999E-3</v>
      </c>
      <c r="O32" s="160">
        <f t="shared" si="4"/>
        <v>7.0000000000000007E-2</v>
      </c>
      <c r="P32" s="160">
        <v>0</v>
      </c>
      <c r="Q32" s="160">
        <f t="shared" si="5"/>
        <v>0</v>
      </c>
      <c r="R32" s="160"/>
      <c r="S32" s="160"/>
      <c r="T32" s="161">
        <v>0.34</v>
      </c>
      <c r="U32" s="160">
        <f t="shared" si="6"/>
        <v>8.57</v>
      </c>
      <c r="V32" s="148"/>
      <c r="W32" s="148"/>
      <c r="X32" s="148"/>
      <c r="Y32" s="148"/>
      <c r="Z32" s="148"/>
      <c r="AA32" s="148"/>
      <c r="AB32" s="148"/>
      <c r="AC32" s="148"/>
      <c r="AD32" s="148"/>
      <c r="AE32" s="148" t="s">
        <v>100</v>
      </c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49">
        <v>23</v>
      </c>
      <c r="B33" s="149" t="s">
        <v>146</v>
      </c>
      <c r="C33" s="184" t="s">
        <v>147</v>
      </c>
      <c r="D33" s="154" t="s">
        <v>99</v>
      </c>
      <c r="E33" s="156">
        <v>378.3</v>
      </c>
      <c r="F33" s="159"/>
      <c r="G33" s="160">
        <f t="shared" si="0"/>
        <v>0</v>
      </c>
      <c r="H33" s="159"/>
      <c r="I33" s="160">
        <f t="shared" si="1"/>
        <v>0</v>
      </c>
      <c r="J33" s="159"/>
      <c r="K33" s="160">
        <f t="shared" si="2"/>
        <v>0</v>
      </c>
      <c r="L33" s="160">
        <v>21</v>
      </c>
      <c r="M33" s="160">
        <f t="shared" si="3"/>
        <v>0</v>
      </c>
      <c r="N33" s="160">
        <v>1.7000000000000001E-4</v>
      </c>
      <c r="O33" s="160">
        <f t="shared" si="4"/>
        <v>0.06</v>
      </c>
      <c r="P33" s="160">
        <v>0</v>
      </c>
      <c r="Q33" s="160">
        <f t="shared" si="5"/>
        <v>0</v>
      </c>
      <c r="R33" s="160"/>
      <c r="S33" s="160"/>
      <c r="T33" s="161">
        <v>6.9000000000000006E-2</v>
      </c>
      <c r="U33" s="160">
        <f t="shared" si="6"/>
        <v>26.1</v>
      </c>
      <c r="V33" s="148"/>
      <c r="W33" s="148"/>
      <c r="X33" s="148"/>
      <c r="Y33" s="148"/>
      <c r="Z33" s="148"/>
      <c r="AA33" s="148"/>
      <c r="AB33" s="148"/>
      <c r="AC33" s="148"/>
      <c r="AD33" s="148"/>
      <c r="AE33" s="148" t="s">
        <v>100</v>
      </c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49">
        <v>24</v>
      </c>
      <c r="B34" s="149" t="s">
        <v>148</v>
      </c>
      <c r="C34" s="184" t="s">
        <v>149</v>
      </c>
      <c r="D34" s="154" t="s">
        <v>127</v>
      </c>
      <c r="E34" s="156">
        <v>77.2</v>
      </c>
      <c r="F34" s="159"/>
      <c r="G34" s="160">
        <f t="shared" si="0"/>
        <v>0</v>
      </c>
      <c r="H34" s="159"/>
      <c r="I34" s="160">
        <f t="shared" si="1"/>
        <v>0</v>
      </c>
      <c r="J34" s="159"/>
      <c r="K34" s="160">
        <f t="shared" si="2"/>
        <v>0</v>
      </c>
      <c r="L34" s="160">
        <v>21</v>
      </c>
      <c r="M34" s="160">
        <f t="shared" si="3"/>
        <v>0</v>
      </c>
      <c r="N34" s="160">
        <v>0</v>
      </c>
      <c r="O34" s="160">
        <f t="shared" si="4"/>
        <v>0</v>
      </c>
      <c r="P34" s="160">
        <v>1E-3</v>
      </c>
      <c r="Q34" s="160">
        <f t="shared" si="5"/>
        <v>0.08</v>
      </c>
      <c r="R34" s="160"/>
      <c r="S34" s="160"/>
      <c r="T34" s="161">
        <v>2.5999999999999999E-2</v>
      </c>
      <c r="U34" s="160">
        <f t="shared" si="6"/>
        <v>2.0099999999999998</v>
      </c>
      <c r="V34" s="148"/>
      <c r="W34" s="148"/>
      <c r="X34" s="148"/>
      <c r="Y34" s="148"/>
      <c r="Z34" s="148"/>
      <c r="AA34" s="148"/>
      <c r="AB34" s="148"/>
      <c r="AC34" s="148"/>
      <c r="AD34" s="148"/>
      <c r="AE34" s="148" t="s">
        <v>100</v>
      </c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50" t="s">
        <v>95</v>
      </c>
      <c r="B35" s="150" t="s">
        <v>60</v>
      </c>
      <c r="C35" s="185" t="s">
        <v>61</v>
      </c>
      <c r="D35" s="155"/>
      <c r="E35" s="157"/>
      <c r="F35" s="162"/>
      <c r="G35" s="162">
        <f>SUMIF(AE36:AE39,"&lt;&gt;NOR",G36:G39)</f>
        <v>0</v>
      </c>
      <c r="H35" s="162"/>
      <c r="I35" s="162">
        <f>SUM(I36:I39)</f>
        <v>0</v>
      </c>
      <c r="J35" s="162"/>
      <c r="K35" s="162">
        <f>SUM(K36:K39)</f>
        <v>0</v>
      </c>
      <c r="L35" s="162"/>
      <c r="M35" s="162">
        <f>SUM(M36:M39)</f>
        <v>0</v>
      </c>
      <c r="N35" s="162"/>
      <c r="O35" s="162">
        <f>SUM(O36:O39)</f>
        <v>3.56</v>
      </c>
      <c r="P35" s="162"/>
      <c r="Q35" s="162">
        <f>SUM(Q36:Q39)</f>
        <v>0</v>
      </c>
      <c r="R35" s="162"/>
      <c r="S35" s="162"/>
      <c r="T35" s="163"/>
      <c r="U35" s="162">
        <f>SUM(U36:U39)</f>
        <v>91.25</v>
      </c>
      <c r="AE35" t="s">
        <v>96</v>
      </c>
    </row>
    <row r="36" spans="1:60" outlineLevel="1" x14ac:dyDescent="0.2">
      <c r="A36" s="149">
        <v>25</v>
      </c>
      <c r="B36" s="149" t="s">
        <v>150</v>
      </c>
      <c r="C36" s="184" t="s">
        <v>151</v>
      </c>
      <c r="D36" s="154" t="s">
        <v>99</v>
      </c>
      <c r="E36" s="156">
        <v>360.15</v>
      </c>
      <c r="F36" s="159"/>
      <c r="G36" s="160">
        <f>ROUND(E36*F36,2)</f>
        <v>0</v>
      </c>
      <c r="H36" s="159"/>
      <c r="I36" s="160">
        <f>ROUND(E36*H36,2)</f>
        <v>0</v>
      </c>
      <c r="J36" s="159"/>
      <c r="K36" s="160">
        <f>ROUND(E36*J36,2)</f>
        <v>0</v>
      </c>
      <c r="L36" s="160">
        <v>21</v>
      </c>
      <c r="M36" s="160">
        <f>G36*(1+L36/100)</f>
        <v>0</v>
      </c>
      <c r="N36" s="160">
        <v>4.3499999999999997E-3</v>
      </c>
      <c r="O36" s="160">
        <f>ROUND(E36*N36,2)</f>
        <v>1.57</v>
      </c>
      <c r="P36" s="160">
        <v>0</v>
      </c>
      <c r="Q36" s="160">
        <f>ROUND(E36*P36,2)</f>
        <v>0</v>
      </c>
      <c r="R36" s="160"/>
      <c r="S36" s="160"/>
      <c r="T36" s="161">
        <v>0</v>
      </c>
      <c r="U36" s="160">
        <f>ROUND(E36*T36,2)</f>
        <v>0</v>
      </c>
      <c r="V36" s="148"/>
      <c r="W36" s="148"/>
      <c r="X36" s="148"/>
      <c r="Y36" s="148"/>
      <c r="Z36" s="148"/>
      <c r="AA36" s="148"/>
      <c r="AB36" s="148"/>
      <c r="AC36" s="148"/>
      <c r="AD36" s="148"/>
      <c r="AE36" s="148" t="s">
        <v>152</v>
      </c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49">
        <v>26</v>
      </c>
      <c r="B37" s="149" t="s">
        <v>153</v>
      </c>
      <c r="C37" s="184" t="s">
        <v>154</v>
      </c>
      <c r="D37" s="154" t="s">
        <v>99</v>
      </c>
      <c r="E37" s="156">
        <v>706.16</v>
      </c>
      <c r="F37" s="159"/>
      <c r="G37" s="160">
        <f>ROUND(E37*F37,2)</f>
        <v>0</v>
      </c>
      <c r="H37" s="159"/>
      <c r="I37" s="160">
        <f>ROUND(E37*H37,2)</f>
        <v>0</v>
      </c>
      <c r="J37" s="159"/>
      <c r="K37" s="160">
        <f>ROUND(E37*J37,2)</f>
        <v>0</v>
      </c>
      <c r="L37" s="160">
        <v>21</v>
      </c>
      <c r="M37" s="160">
        <f>G37*(1+L37/100)</f>
        <v>0</v>
      </c>
      <c r="N37" s="160">
        <v>2E-3</v>
      </c>
      <c r="O37" s="160">
        <f>ROUND(E37*N37,2)</f>
        <v>1.41</v>
      </c>
      <c r="P37" s="160">
        <v>0</v>
      </c>
      <c r="Q37" s="160">
        <f>ROUND(E37*P37,2)</f>
        <v>0</v>
      </c>
      <c r="R37" s="160"/>
      <c r="S37" s="160"/>
      <c r="T37" s="161">
        <v>0.12</v>
      </c>
      <c r="U37" s="160">
        <f>ROUND(E37*T37,2)</f>
        <v>84.74</v>
      </c>
      <c r="V37" s="148"/>
      <c r="W37" s="148"/>
      <c r="X37" s="148"/>
      <c r="Y37" s="148"/>
      <c r="Z37" s="148"/>
      <c r="AA37" s="148"/>
      <c r="AB37" s="148"/>
      <c r="AC37" s="148"/>
      <c r="AD37" s="148"/>
      <c r="AE37" s="148" t="s">
        <v>100</v>
      </c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49">
        <v>27</v>
      </c>
      <c r="B38" s="149" t="s">
        <v>155</v>
      </c>
      <c r="C38" s="184" t="s">
        <v>156</v>
      </c>
      <c r="D38" s="154" t="s">
        <v>110</v>
      </c>
      <c r="E38" s="156">
        <v>3.5552000000000001</v>
      </c>
      <c r="F38" s="159"/>
      <c r="G38" s="160">
        <f>ROUND(E38*F38,2)</f>
        <v>0</v>
      </c>
      <c r="H38" s="159"/>
      <c r="I38" s="160">
        <f>ROUND(E38*H38,2)</f>
        <v>0</v>
      </c>
      <c r="J38" s="159"/>
      <c r="K38" s="160">
        <f>ROUND(E38*J38,2)</f>
        <v>0</v>
      </c>
      <c r="L38" s="160">
        <v>21</v>
      </c>
      <c r="M38" s="160">
        <f>G38*(1+L38/100)</f>
        <v>0</v>
      </c>
      <c r="N38" s="160">
        <v>0</v>
      </c>
      <c r="O38" s="160">
        <f>ROUND(E38*N38,2)</f>
        <v>0</v>
      </c>
      <c r="P38" s="160">
        <v>0</v>
      </c>
      <c r="Q38" s="160">
        <f>ROUND(E38*P38,2)</f>
        <v>0</v>
      </c>
      <c r="R38" s="160"/>
      <c r="S38" s="160"/>
      <c r="T38" s="161">
        <v>1.831</v>
      </c>
      <c r="U38" s="160">
        <f>ROUND(E38*T38,2)</f>
        <v>6.51</v>
      </c>
      <c r="V38" s="148"/>
      <c r="W38" s="148"/>
      <c r="X38" s="148"/>
      <c r="Y38" s="148"/>
      <c r="Z38" s="148"/>
      <c r="AA38" s="148"/>
      <c r="AB38" s="148"/>
      <c r="AC38" s="148"/>
      <c r="AD38" s="148"/>
      <c r="AE38" s="148" t="s">
        <v>100</v>
      </c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49">
        <v>28</v>
      </c>
      <c r="B39" s="149" t="s">
        <v>157</v>
      </c>
      <c r="C39" s="184" t="s">
        <v>158</v>
      </c>
      <c r="D39" s="154" t="s">
        <v>99</v>
      </c>
      <c r="E39" s="156">
        <v>360.15</v>
      </c>
      <c r="F39" s="159"/>
      <c r="G39" s="160">
        <f>ROUND(E39*F39,2)</f>
        <v>0</v>
      </c>
      <c r="H39" s="159"/>
      <c r="I39" s="160">
        <f>ROUND(E39*H39,2)</f>
        <v>0</v>
      </c>
      <c r="J39" s="159"/>
      <c r="K39" s="160">
        <f>ROUND(E39*J39,2)</f>
        <v>0</v>
      </c>
      <c r="L39" s="160">
        <v>21</v>
      </c>
      <c r="M39" s="160">
        <f>G39*(1+L39/100)</f>
        <v>0</v>
      </c>
      <c r="N39" s="160">
        <v>1.6000000000000001E-3</v>
      </c>
      <c r="O39" s="160">
        <f>ROUND(E39*N39,2)</f>
        <v>0.57999999999999996</v>
      </c>
      <c r="P39" s="160">
        <v>0</v>
      </c>
      <c r="Q39" s="160">
        <f>ROUND(E39*P39,2)</f>
        <v>0</v>
      </c>
      <c r="R39" s="160"/>
      <c r="S39" s="160"/>
      <c r="T39" s="161">
        <v>0</v>
      </c>
      <c r="U39" s="160">
        <f>ROUND(E39*T39,2)</f>
        <v>0</v>
      </c>
      <c r="V39" s="148"/>
      <c r="W39" s="148"/>
      <c r="X39" s="148"/>
      <c r="Y39" s="148"/>
      <c r="Z39" s="148"/>
      <c r="AA39" s="148"/>
      <c r="AB39" s="148"/>
      <c r="AC39" s="148"/>
      <c r="AD39" s="148"/>
      <c r="AE39" s="148" t="s">
        <v>152</v>
      </c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x14ac:dyDescent="0.2">
      <c r="A40" s="150" t="s">
        <v>95</v>
      </c>
      <c r="B40" s="150" t="s">
        <v>62</v>
      </c>
      <c r="C40" s="185" t="s">
        <v>63</v>
      </c>
      <c r="D40" s="155"/>
      <c r="E40" s="157"/>
      <c r="F40" s="162"/>
      <c r="G40" s="162">
        <f>SUMIF(AE41:AE44,"&lt;&gt;NOR",G41:G44)</f>
        <v>0</v>
      </c>
      <c r="H40" s="162"/>
      <c r="I40" s="162">
        <f>SUM(I41:I44)</f>
        <v>0</v>
      </c>
      <c r="J40" s="162"/>
      <c r="K40" s="162">
        <f>SUM(K41:K44)</f>
        <v>0</v>
      </c>
      <c r="L40" s="162"/>
      <c r="M40" s="162">
        <f>SUM(M41:M44)</f>
        <v>0</v>
      </c>
      <c r="N40" s="162"/>
      <c r="O40" s="162">
        <f>SUM(O41:O44)</f>
        <v>0.33</v>
      </c>
      <c r="P40" s="162"/>
      <c r="Q40" s="162">
        <f>SUM(Q41:Q44)</f>
        <v>0</v>
      </c>
      <c r="R40" s="162"/>
      <c r="S40" s="162"/>
      <c r="T40" s="163"/>
      <c r="U40" s="162">
        <f>SUM(U41:U44)</f>
        <v>36.049999999999997</v>
      </c>
      <c r="AE40" t="s">
        <v>96</v>
      </c>
    </row>
    <row r="41" spans="1:60" ht="22.5" outlineLevel="1" x14ac:dyDescent="0.2">
      <c r="A41" s="149">
        <v>29</v>
      </c>
      <c r="B41" s="149" t="s">
        <v>159</v>
      </c>
      <c r="C41" s="184" t="s">
        <v>160</v>
      </c>
      <c r="D41" s="154" t="s">
        <v>127</v>
      </c>
      <c r="E41" s="156">
        <v>37.6</v>
      </c>
      <c r="F41" s="159"/>
      <c r="G41" s="160">
        <f>ROUND(E41*F41,2)</f>
        <v>0</v>
      </c>
      <c r="H41" s="159"/>
      <c r="I41" s="160">
        <f>ROUND(E41*H41,2)</f>
        <v>0</v>
      </c>
      <c r="J41" s="159"/>
      <c r="K41" s="160">
        <f>ROUND(E41*J41,2)</f>
        <v>0</v>
      </c>
      <c r="L41" s="160">
        <v>21</v>
      </c>
      <c r="M41" s="160">
        <f>G41*(1+L41/100)</f>
        <v>0</v>
      </c>
      <c r="N41" s="160">
        <v>6.2500000000000003E-3</v>
      </c>
      <c r="O41" s="160">
        <f>ROUND(E41*N41,2)</f>
        <v>0.24</v>
      </c>
      <c r="P41" s="160">
        <v>0</v>
      </c>
      <c r="Q41" s="160">
        <f>ROUND(E41*P41,2)</f>
        <v>0</v>
      </c>
      <c r="R41" s="160"/>
      <c r="S41" s="160"/>
      <c r="T41" s="161">
        <v>0.252</v>
      </c>
      <c r="U41" s="160">
        <f>ROUND(E41*T41,2)</f>
        <v>9.48</v>
      </c>
      <c r="V41" s="148"/>
      <c r="W41" s="148"/>
      <c r="X41" s="148"/>
      <c r="Y41" s="148"/>
      <c r="Z41" s="148"/>
      <c r="AA41" s="148"/>
      <c r="AB41" s="148"/>
      <c r="AC41" s="148"/>
      <c r="AD41" s="148"/>
      <c r="AE41" s="148" t="s">
        <v>100</v>
      </c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49">
        <v>30</v>
      </c>
      <c r="B42" s="149" t="s">
        <v>161</v>
      </c>
      <c r="C42" s="184" t="s">
        <v>162</v>
      </c>
      <c r="D42" s="154" t="s">
        <v>110</v>
      </c>
      <c r="E42" s="156">
        <v>0.32529999999999998</v>
      </c>
      <c r="F42" s="159"/>
      <c r="G42" s="160">
        <f>ROUND(E42*F42,2)</f>
        <v>0</v>
      </c>
      <c r="H42" s="159"/>
      <c r="I42" s="160">
        <f>ROUND(E42*H42,2)</f>
        <v>0</v>
      </c>
      <c r="J42" s="159"/>
      <c r="K42" s="160">
        <f>ROUND(E42*J42,2)</f>
        <v>0</v>
      </c>
      <c r="L42" s="160">
        <v>21</v>
      </c>
      <c r="M42" s="160">
        <f>G42*(1+L42/100)</f>
        <v>0</v>
      </c>
      <c r="N42" s="160">
        <v>0</v>
      </c>
      <c r="O42" s="160">
        <f>ROUND(E42*N42,2)</f>
        <v>0</v>
      </c>
      <c r="P42" s="160">
        <v>0</v>
      </c>
      <c r="Q42" s="160">
        <f>ROUND(E42*P42,2)</f>
        <v>0</v>
      </c>
      <c r="R42" s="160"/>
      <c r="S42" s="160"/>
      <c r="T42" s="161">
        <v>1.7509999999999999</v>
      </c>
      <c r="U42" s="160">
        <f>ROUND(E42*T42,2)</f>
        <v>0.56999999999999995</v>
      </c>
      <c r="V42" s="148"/>
      <c r="W42" s="148"/>
      <c r="X42" s="148"/>
      <c r="Y42" s="148"/>
      <c r="Z42" s="148"/>
      <c r="AA42" s="148"/>
      <c r="AB42" s="148"/>
      <c r="AC42" s="148"/>
      <c r="AD42" s="148"/>
      <c r="AE42" s="148" t="s">
        <v>100</v>
      </c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49">
        <v>31</v>
      </c>
      <c r="B43" s="149" t="s">
        <v>163</v>
      </c>
      <c r="C43" s="184" t="s">
        <v>164</v>
      </c>
      <c r="D43" s="154" t="s">
        <v>165</v>
      </c>
      <c r="E43" s="156">
        <v>0.36099999999999999</v>
      </c>
      <c r="F43" s="159"/>
      <c r="G43" s="160">
        <f>ROUND(E43*F43,2)</f>
        <v>0</v>
      </c>
      <c r="H43" s="159"/>
      <c r="I43" s="160">
        <f>ROUND(E43*H43,2)</f>
        <v>0</v>
      </c>
      <c r="J43" s="159"/>
      <c r="K43" s="160">
        <f>ROUND(E43*J43,2)</f>
        <v>0</v>
      </c>
      <c r="L43" s="160">
        <v>21</v>
      </c>
      <c r="M43" s="160">
        <f>G43*(1+L43/100)</f>
        <v>0</v>
      </c>
      <c r="N43" s="160">
        <v>1.549E-2</v>
      </c>
      <c r="O43" s="160">
        <f>ROUND(E43*N43,2)</f>
        <v>0.01</v>
      </c>
      <c r="P43" s="160">
        <v>0</v>
      </c>
      <c r="Q43" s="160">
        <f>ROUND(E43*P43,2)</f>
        <v>0</v>
      </c>
      <c r="R43" s="160"/>
      <c r="S43" s="160"/>
      <c r="T43" s="161">
        <v>0</v>
      </c>
      <c r="U43" s="160">
        <f>ROUND(E43*T43,2)</f>
        <v>0</v>
      </c>
      <c r="V43" s="148"/>
      <c r="W43" s="148"/>
      <c r="X43" s="148"/>
      <c r="Y43" s="148"/>
      <c r="Z43" s="148"/>
      <c r="AA43" s="148"/>
      <c r="AB43" s="148"/>
      <c r="AC43" s="148"/>
      <c r="AD43" s="148"/>
      <c r="AE43" s="148" t="s">
        <v>100</v>
      </c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49">
        <v>32</v>
      </c>
      <c r="B44" s="149" t="s">
        <v>166</v>
      </c>
      <c r="C44" s="184" t="s">
        <v>167</v>
      </c>
      <c r="D44" s="154" t="s">
        <v>168</v>
      </c>
      <c r="E44" s="156">
        <v>1</v>
      </c>
      <c r="F44" s="159"/>
      <c r="G44" s="160">
        <f>ROUND(E44*F44,2)</f>
        <v>0</v>
      </c>
      <c r="H44" s="159"/>
      <c r="I44" s="160">
        <f>ROUND(E44*H44,2)</f>
        <v>0</v>
      </c>
      <c r="J44" s="159"/>
      <c r="K44" s="160">
        <f>ROUND(E44*J44,2)</f>
        <v>0</v>
      </c>
      <c r="L44" s="160">
        <v>21</v>
      </c>
      <c r="M44" s="160">
        <f>G44*(1+L44/100)</f>
        <v>0</v>
      </c>
      <c r="N44" s="160">
        <v>8.4709999999999994E-2</v>
      </c>
      <c r="O44" s="160">
        <f>ROUND(E44*N44,2)</f>
        <v>0.08</v>
      </c>
      <c r="P44" s="160">
        <v>0</v>
      </c>
      <c r="Q44" s="160">
        <f>ROUND(E44*P44,2)</f>
        <v>0</v>
      </c>
      <c r="R44" s="160"/>
      <c r="S44" s="160"/>
      <c r="T44" s="161">
        <v>26</v>
      </c>
      <c r="U44" s="160">
        <f>ROUND(E44*T44,2)</f>
        <v>26</v>
      </c>
      <c r="V44" s="148"/>
      <c r="W44" s="148"/>
      <c r="X44" s="148"/>
      <c r="Y44" s="148"/>
      <c r="Z44" s="148"/>
      <c r="AA44" s="148"/>
      <c r="AB44" s="148"/>
      <c r="AC44" s="148"/>
      <c r="AD44" s="148"/>
      <c r="AE44" s="148" t="s">
        <v>100</v>
      </c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2">
      <c r="A45" s="150" t="s">
        <v>95</v>
      </c>
      <c r="B45" s="150" t="s">
        <v>64</v>
      </c>
      <c r="C45" s="185" t="s">
        <v>65</v>
      </c>
      <c r="D45" s="155"/>
      <c r="E45" s="157"/>
      <c r="F45" s="162"/>
      <c r="G45" s="162">
        <f>SUMIF(AE46:AE57,"&lt;&gt;NOR",G46:G57)</f>
        <v>0</v>
      </c>
      <c r="H45" s="162"/>
      <c r="I45" s="162">
        <f>SUM(I46:I57)</f>
        <v>0</v>
      </c>
      <c r="J45" s="162"/>
      <c r="K45" s="162">
        <f>SUM(K46:K57)</f>
        <v>0</v>
      </c>
      <c r="L45" s="162"/>
      <c r="M45" s="162">
        <f>SUM(M46:M57)</f>
        <v>0</v>
      </c>
      <c r="N45" s="162"/>
      <c r="O45" s="162">
        <f>SUM(O46:O57)</f>
        <v>0.28999999999999998</v>
      </c>
      <c r="P45" s="162"/>
      <c r="Q45" s="162">
        <f>SUM(Q46:Q57)</f>
        <v>0.44000000000000006</v>
      </c>
      <c r="R45" s="162"/>
      <c r="S45" s="162"/>
      <c r="T45" s="163"/>
      <c r="U45" s="162">
        <f>SUM(U46:U57)</f>
        <v>61.990000000000009</v>
      </c>
      <c r="AE45" t="s">
        <v>96</v>
      </c>
    </row>
    <row r="46" spans="1:60" outlineLevel="1" x14ac:dyDescent="0.2">
      <c r="A46" s="149">
        <v>33</v>
      </c>
      <c r="B46" s="149" t="s">
        <v>169</v>
      </c>
      <c r="C46" s="184" t="s">
        <v>170</v>
      </c>
      <c r="D46" s="154" t="s">
        <v>127</v>
      </c>
      <c r="E46" s="156">
        <v>36.4</v>
      </c>
      <c r="F46" s="159"/>
      <c r="G46" s="160">
        <f t="shared" ref="G46:G57" si="7">ROUND(E46*F46,2)</f>
        <v>0</v>
      </c>
      <c r="H46" s="159"/>
      <c r="I46" s="160">
        <f t="shared" ref="I46:I57" si="8">ROUND(E46*H46,2)</f>
        <v>0</v>
      </c>
      <c r="J46" s="159"/>
      <c r="K46" s="160">
        <f t="shared" ref="K46:K57" si="9">ROUND(E46*J46,2)</f>
        <v>0</v>
      </c>
      <c r="L46" s="160">
        <v>21</v>
      </c>
      <c r="M46" s="160">
        <f t="shared" ref="M46:M57" si="10">G46*(1+L46/100)</f>
        <v>0</v>
      </c>
      <c r="N46" s="160">
        <v>0</v>
      </c>
      <c r="O46" s="160">
        <f t="shared" ref="O46:O57" si="11">ROUND(E46*N46,2)</f>
        <v>0</v>
      </c>
      <c r="P46" s="160">
        <v>2.6900000000000001E-3</v>
      </c>
      <c r="Q46" s="160">
        <f t="shared" ref="Q46:Q57" si="12">ROUND(E46*P46,2)</f>
        <v>0.1</v>
      </c>
      <c r="R46" s="160"/>
      <c r="S46" s="160"/>
      <c r="T46" s="161">
        <v>0.06</v>
      </c>
      <c r="U46" s="160">
        <f t="shared" ref="U46:U57" si="13">ROUND(E46*T46,2)</f>
        <v>2.1800000000000002</v>
      </c>
      <c r="V46" s="148"/>
      <c r="W46" s="148"/>
      <c r="X46" s="148"/>
      <c r="Y46" s="148"/>
      <c r="Z46" s="148"/>
      <c r="AA46" s="148"/>
      <c r="AB46" s="148"/>
      <c r="AC46" s="148"/>
      <c r="AD46" s="148"/>
      <c r="AE46" s="148" t="s">
        <v>100</v>
      </c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49">
        <v>34</v>
      </c>
      <c r="B47" s="149" t="s">
        <v>171</v>
      </c>
      <c r="C47" s="184" t="s">
        <v>172</v>
      </c>
      <c r="D47" s="154" t="s">
        <v>127</v>
      </c>
      <c r="E47" s="156">
        <v>37.6</v>
      </c>
      <c r="F47" s="159"/>
      <c r="G47" s="160">
        <f t="shared" si="7"/>
        <v>0</v>
      </c>
      <c r="H47" s="159"/>
      <c r="I47" s="160">
        <f t="shared" si="8"/>
        <v>0</v>
      </c>
      <c r="J47" s="159"/>
      <c r="K47" s="160">
        <f t="shared" si="9"/>
        <v>0</v>
      </c>
      <c r="L47" s="160">
        <v>21</v>
      </c>
      <c r="M47" s="160">
        <f t="shared" si="10"/>
        <v>0</v>
      </c>
      <c r="N47" s="160">
        <v>0</v>
      </c>
      <c r="O47" s="160">
        <f t="shared" si="11"/>
        <v>0</v>
      </c>
      <c r="P47" s="160">
        <v>3.3600000000000001E-3</v>
      </c>
      <c r="Q47" s="160">
        <f t="shared" si="12"/>
        <v>0.13</v>
      </c>
      <c r="R47" s="160"/>
      <c r="S47" s="160"/>
      <c r="T47" s="161">
        <v>0.06</v>
      </c>
      <c r="U47" s="160">
        <f t="shared" si="13"/>
        <v>2.2599999999999998</v>
      </c>
      <c r="V47" s="148"/>
      <c r="W47" s="148"/>
      <c r="X47" s="148"/>
      <c r="Y47" s="148"/>
      <c r="Z47" s="148"/>
      <c r="AA47" s="148"/>
      <c r="AB47" s="148"/>
      <c r="AC47" s="148"/>
      <c r="AD47" s="148"/>
      <c r="AE47" s="148" t="s">
        <v>100</v>
      </c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49">
        <v>35</v>
      </c>
      <c r="B48" s="149" t="s">
        <v>173</v>
      </c>
      <c r="C48" s="184" t="s">
        <v>174</v>
      </c>
      <c r="D48" s="154" t="s">
        <v>168</v>
      </c>
      <c r="E48" s="156">
        <v>40</v>
      </c>
      <c r="F48" s="159"/>
      <c r="G48" s="160">
        <f t="shared" si="7"/>
        <v>0</v>
      </c>
      <c r="H48" s="159"/>
      <c r="I48" s="160">
        <f t="shared" si="8"/>
        <v>0</v>
      </c>
      <c r="J48" s="159"/>
      <c r="K48" s="160">
        <f t="shared" si="9"/>
        <v>0</v>
      </c>
      <c r="L48" s="160">
        <v>21</v>
      </c>
      <c r="M48" s="160">
        <f t="shared" si="10"/>
        <v>0</v>
      </c>
      <c r="N48" s="160">
        <v>0</v>
      </c>
      <c r="O48" s="160">
        <f t="shared" si="11"/>
        <v>0</v>
      </c>
      <c r="P48" s="160">
        <v>9.6000000000000002E-4</v>
      </c>
      <c r="Q48" s="160">
        <f t="shared" si="12"/>
        <v>0.04</v>
      </c>
      <c r="R48" s="160"/>
      <c r="S48" s="160"/>
      <c r="T48" s="161">
        <v>0.05</v>
      </c>
      <c r="U48" s="160">
        <f t="shared" si="13"/>
        <v>2</v>
      </c>
      <c r="V48" s="148"/>
      <c r="W48" s="148"/>
      <c r="X48" s="148"/>
      <c r="Y48" s="148"/>
      <c r="Z48" s="148"/>
      <c r="AA48" s="148"/>
      <c r="AB48" s="148"/>
      <c r="AC48" s="148"/>
      <c r="AD48" s="148"/>
      <c r="AE48" s="148" t="s">
        <v>100</v>
      </c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49">
        <v>36</v>
      </c>
      <c r="B49" s="149" t="s">
        <v>175</v>
      </c>
      <c r="C49" s="184" t="s">
        <v>176</v>
      </c>
      <c r="D49" s="154" t="s">
        <v>168</v>
      </c>
      <c r="E49" s="156">
        <v>4</v>
      </c>
      <c r="F49" s="159"/>
      <c r="G49" s="160">
        <f t="shared" si="7"/>
        <v>0</v>
      </c>
      <c r="H49" s="159"/>
      <c r="I49" s="160">
        <f t="shared" si="8"/>
        <v>0</v>
      </c>
      <c r="J49" s="159"/>
      <c r="K49" s="160">
        <f t="shared" si="9"/>
        <v>0</v>
      </c>
      <c r="L49" s="160">
        <v>21</v>
      </c>
      <c r="M49" s="160">
        <f t="shared" si="10"/>
        <v>0</v>
      </c>
      <c r="N49" s="160">
        <v>0</v>
      </c>
      <c r="O49" s="160">
        <f t="shared" si="11"/>
        <v>0</v>
      </c>
      <c r="P49" s="160">
        <v>1.15E-3</v>
      </c>
      <c r="Q49" s="160">
        <f t="shared" si="12"/>
        <v>0</v>
      </c>
      <c r="R49" s="160"/>
      <c r="S49" s="160"/>
      <c r="T49" s="161">
        <v>9.1999999999999998E-2</v>
      </c>
      <c r="U49" s="160">
        <f t="shared" si="13"/>
        <v>0.37</v>
      </c>
      <c r="V49" s="148"/>
      <c r="W49" s="148"/>
      <c r="X49" s="148"/>
      <c r="Y49" s="148"/>
      <c r="Z49" s="148"/>
      <c r="AA49" s="148"/>
      <c r="AB49" s="148"/>
      <c r="AC49" s="148"/>
      <c r="AD49" s="148"/>
      <c r="AE49" s="148" t="s">
        <v>100</v>
      </c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49">
        <v>37</v>
      </c>
      <c r="B50" s="149" t="s">
        <v>177</v>
      </c>
      <c r="C50" s="184" t="s">
        <v>178</v>
      </c>
      <c r="D50" s="154" t="s">
        <v>127</v>
      </c>
      <c r="E50" s="156">
        <v>38.799999999999997</v>
      </c>
      <c r="F50" s="159"/>
      <c r="G50" s="160">
        <f t="shared" si="7"/>
        <v>0</v>
      </c>
      <c r="H50" s="159"/>
      <c r="I50" s="160">
        <f t="shared" si="8"/>
        <v>0</v>
      </c>
      <c r="J50" s="159"/>
      <c r="K50" s="160">
        <f t="shared" si="9"/>
        <v>0</v>
      </c>
      <c r="L50" s="160">
        <v>21</v>
      </c>
      <c r="M50" s="160">
        <f t="shared" si="10"/>
        <v>0</v>
      </c>
      <c r="N50" s="160">
        <v>0</v>
      </c>
      <c r="O50" s="160">
        <f t="shared" si="11"/>
        <v>0</v>
      </c>
      <c r="P50" s="160">
        <v>1.92E-3</v>
      </c>
      <c r="Q50" s="160">
        <f t="shared" si="12"/>
        <v>7.0000000000000007E-2</v>
      </c>
      <c r="R50" s="160"/>
      <c r="S50" s="160"/>
      <c r="T50" s="161">
        <v>0.05</v>
      </c>
      <c r="U50" s="160">
        <f t="shared" si="13"/>
        <v>1.94</v>
      </c>
      <c r="V50" s="148"/>
      <c r="W50" s="148"/>
      <c r="X50" s="148"/>
      <c r="Y50" s="148"/>
      <c r="Z50" s="148"/>
      <c r="AA50" s="148"/>
      <c r="AB50" s="148"/>
      <c r="AC50" s="148"/>
      <c r="AD50" s="148"/>
      <c r="AE50" s="148" t="s">
        <v>100</v>
      </c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49">
        <v>38</v>
      </c>
      <c r="B51" s="149" t="s">
        <v>179</v>
      </c>
      <c r="C51" s="184" t="s">
        <v>180</v>
      </c>
      <c r="D51" s="154" t="s">
        <v>168</v>
      </c>
      <c r="E51" s="156">
        <v>8</v>
      </c>
      <c r="F51" s="159"/>
      <c r="G51" s="160">
        <f t="shared" si="7"/>
        <v>0</v>
      </c>
      <c r="H51" s="159"/>
      <c r="I51" s="160">
        <f t="shared" si="8"/>
        <v>0</v>
      </c>
      <c r="J51" s="159"/>
      <c r="K51" s="160">
        <f t="shared" si="9"/>
        <v>0</v>
      </c>
      <c r="L51" s="160">
        <v>21</v>
      </c>
      <c r="M51" s="160">
        <f t="shared" si="10"/>
        <v>0</v>
      </c>
      <c r="N51" s="160">
        <v>0</v>
      </c>
      <c r="O51" s="160">
        <f t="shared" si="11"/>
        <v>0</v>
      </c>
      <c r="P51" s="160">
        <v>1.8699999999999999E-3</v>
      </c>
      <c r="Q51" s="160">
        <f t="shared" si="12"/>
        <v>0.01</v>
      </c>
      <c r="R51" s="160"/>
      <c r="S51" s="160"/>
      <c r="T51" s="161">
        <v>7.0000000000000007E-2</v>
      </c>
      <c r="U51" s="160">
        <f t="shared" si="13"/>
        <v>0.56000000000000005</v>
      </c>
      <c r="V51" s="148"/>
      <c r="W51" s="148"/>
      <c r="X51" s="148"/>
      <c r="Y51" s="148"/>
      <c r="Z51" s="148"/>
      <c r="AA51" s="148"/>
      <c r="AB51" s="148"/>
      <c r="AC51" s="148"/>
      <c r="AD51" s="148"/>
      <c r="AE51" s="148" t="s">
        <v>100</v>
      </c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49">
        <v>39</v>
      </c>
      <c r="B52" s="149" t="s">
        <v>181</v>
      </c>
      <c r="C52" s="184" t="s">
        <v>182</v>
      </c>
      <c r="D52" s="154" t="s">
        <v>127</v>
      </c>
      <c r="E52" s="156">
        <v>40</v>
      </c>
      <c r="F52" s="159"/>
      <c r="G52" s="160">
        <f t="shared" si="7"/>
        <v>0</v>
      </c>
      <c r="H52" s="159"/>
      <c r="I52" s="160">
        <f t="shared" si="8"/>
        <v>0</v>
      </c>
      <c r="J52" s="159"/>
      <c r="K52" s="160">
        <f t="shared" si="9"/>
        <v>0</v>
      </c>
      <c r="L52" s="160">
        <v>21</v>
      </c>
      <c r="M52" s="160">
        <f t="shared" si="10"/>
        <v>0</v>
      </c>
      <c r="N52" s="160">
        <v>0</v>
      </c>
      <c r="O52" s="160">
        <f t="shared" si="11"/>
        <v>0</v>
      </c>
      <c r="P52" s="160">
        <v>2.2599999999999999E-3</v>
      </c>
      <c r="Q52" s="160">
        <f t="shared" si="12"/>
        <v>0.09</v>
      </c>
      <c r="R52" s="160"/>
      <c r="S52" s="160"/>
      <c r="T52" s="161">
        <v>0.05</v>
      </c>
      <c r="U52" s="160">
        <f t="shared" si="13"/>
        <v>2</v>
      </c>
      <c r="V52" s="148"/>
      <c r="W52" s="148"/>
      <c r="X52" s="148"/>
      <c r="Y52" s="148"/>
      <c r="Z52" s="148"/>
      <c r="AA52" s="148"/>
      <c r="AB52" s="148"/>
      <c r="AC52" s="148"/>
      <c r="AD52" s="148"/>
      <c r="AE52" s="148" t="s">
        <v>100</v>
      </c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49">
        <v>40</v>
      </c>
      <c r="B53" s="149" t="s">
        <v>183</v>
      </c>
      <c r="C53" s="184" t="s">
        <v>184</v>
      </c>
      <c r="D53" s="154" t="s">
        <v>127</v>
      </c>
      <c r="E53" s="156">
        <v>37.6</v>
      </c>
      <c r="F53" s="159"/>
      <c r="G53" s="160">
        <f t="shared" si="7"/>
        <v>0</v>
      </c>
      <c r="H53" s="159"/>
      <c r="I53" s="160">
        <f t="shared" si="8"/>
        <v>0</v>
      </c>
      <c r="J53" s="159"/>
      <c r="K53" s="160">
        <f t="shared" si="9"/>
        <v>0</v>
      </c>
      <c r="L53" s="160">
        <v>21</v>
      </c>
      <c r="M53" s="160">
        <f t="shared" si="10"/>
        <v>0</v>
      </c>
      <c r="N53" s="160">
        <v>3.0799999999999998E-3</v>
      </c>
      <c r="O53" s="160">
        <f t="shared" si="11"/>
        <v>0.12</v>
      </c>
      <c r="P53" s="160">
        <v>0</v>
      </c>
      <c r="Q53" s="160">
        <f t="shared" si="12"/>
        <v>0</v>
      </c>
      <c r="R53" s="160"/>
      <c r="S53" s="160"/>
      <c r="T53" s="161">
        <v>0.5</v>
      </c>
      <c r="U53" s="160">
        <f t="shared" si="13"/>
        <v>18.8</v>
      </c>
      <c r="V53" s="148"/>
      <c r="W53" s="148"/>
      <c r="X53" s="148"/>
      <c r="Y53" s="148"/>
      <c r="Z53" s="148"/>
      <c r="AA53" s="148"/>
      <c r="AB53" s="148"/>
      <c r="AC53" s="148"/>
      <c r="AD53" s="148"/>
      <c r="AE53" s="148" t="s">
        <v>100</v>
      </c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22.5" outlineLevel="1" x14ac:dyDescent="0.2">
      <c r="A54" s="149">
        <v>41</v>
      </c>
      <c r="B54" s="149" t="s">
        <v>185</v>
      </c>
      <c r="C54" s="184" t="s">
        <v>186</v>
      </c>
      <c r="D54" s="154" t="s">
        <v>127</v>
      </c>
      <c r="E54" s="156">
        <v>37.6</v>
      </c>
      <c r="F54" s="159"/>
      <c r="G54" s="160">
        <f t="shared" si="7"/>
        <v>0</v>
      </c>
      <c r="H54" s="159"/>
      <c r="I54" s="160">
        <f t="shared" si="8"/>
        <v>0</v>
      </c>
      <c r="J54" s="159"/>
      <c r="K54" s="160">
        <f t="shared" si="9"/>
        <v>0</v>
      </c>
      <c r="L54" s="160">
        <v>21</v>
      </c>
      <c r="M54" s="160">
        <f t="shared" si="10"/>
        <v>0</v>
      </c>
      <c r="N54" s="160">
        <v>1.3500000000000001E-3</v>
      </c>
      <c r="O54" s="160">
        <f t="shared" si="11"/>
        <v>0.05</v>
      </c>
      <c r="P54" s="160">
        <v>0</v>
      </c>
      <c r="Q54" s="160">
        <f t="shared" si="12"/>
        <v>0</v>
      </c>
      <c r="R54" s="160"/>
      <c r="S54" s="160"/>
      <c r="T54" s="161">
        <v>0.20100000000000001</v>
      </c>
      <c r="U54" s="160">
        <f t="shared" si="13"/>
        <v>7.56</v>
      </c>
      <c r="V54" s="148"/>
      <c r="W54" s="148"/>
      <c r="X54" s="148"/>
      <c r="Y54" s="148"/>
      <c r="Z54" s="148"/>
      <c r="AA54" s="148"/>
      <c r="AB54" s="148"/>
      <c r="AC54" s="148"/>
      <c r="AD54" s="148"/>
      <c r="AE54" s="148" t="s">
        <v>100</v>
      </c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49">
        <v>42</v>
      </c>
      <c r="B55" s="149" t="s">
        <v>187</v>
      </c>
      <c r="C55" s="184" t="s">
        <v>188</v>
      </c>
      <c r="D55" s="154" t="s">
        <v>168</v>
      </c>
      <c r="E55" s="156">
        <v>4</v>
      </c>
      <c r="F55" s="159"/>
      <c r="G55" s="160">
        <f t="shared" si="7"/>
        <v>0</v>
      </c>
      <c r="H55" s="159"/>
      <c r="I55" s="160">
        <f t="shared" si="8"/>
        <v>0</v>
      </c>
      <c r="J55" s="159"/>
      <c r="K55" s="160">
        <f t="shared" si="9"/>
        <v>0</v>
      </c>
      <c r="L55" s="160">
        <v>21</v>
      </c>
      <c r="M55" s="160">
        <f t="shared" si="10"/>
        <v>0</v>
      </c>
      <c r="N55" s="160">
        <v>1.65E-3</v>
      </c>
      <c r="O55" s="160">
        <f t="shared" si="11"/>
        <v>0.01</v>
      </c>
      <c r="P55" s="160">
        <v>0</v>
      </c>
      <c r="Q55" s="160">
        <f t="shared" si="12"/>
        <v>0</v>
      </c>
      <c r="R55" s="160"/>
      <c r="S55" s="160"/>
      <c r="T55" s="161">
        <v>0.92600000000000005</v>
      </c>
      <c r="U55" s="160">
        <f t="shared" si="13"/>
        <v>3.7</v>
      </c>
      <c r="V55" s="148"/>
      <c r="W55" s="148"/>
      <c r="X55" s="148"/>
      <c r="Y55" s="148"/>
      <c r="Z55" s="148"/>
      <c r="AA55" s="148"/>
      <c r="AB55" s="148"/>
      <c r="AC55" s="148"/>
      <c r="AD55" s="148"/>
      <c r="AE55" s="148" t="s">
        <v>100</v>
      </c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49">
        <v>43</v>
      </c>
      <c r="B56" s="149" t="s">
        <v>189</v>
      </c>
      <c r="C56" s="184" t="s">
        <v>190</v>
      </c>
      <c r="D56" s="154" t="s">
        <v>127</v>
      </c>
      <c r="E56" s="156">
        <v>40</v>
      </c>
      <c r="F56" s="159"/>
      <c r="G56" s="160">
        <f t="shared" si="7"/>
        <v>0</v>
      </c>
      <c r="H56" s="159"/>
      <c r="I56" s="160">
        <f t="shared" si="8"/>
        <v>0</v>
      </c>
      <c r="J56" s="159"/>
      <c r="K56" s="160">
        <f t="shared" si="9"/>
        <v>0</v>
      </c>
      <c r="L56" s="160">
        <v>21</v>
      </c>
      <c r="M56" s="160">
        <f t="shared" si="10"/>
        <v>0</v>
      </c>
      <c r="N56" s="160">
        <v>2.63E-3</v>
      </c>
      <c r="O56" s="160">
        <f t="shared" si="11"/>
        <v>0.11</v>
      </c>
      <c r="P56" s="160">
        <v>0</v>
      </c>
      <c r="Q56" s="160">
        <f t="shared" si="12"/>
        <v>0</v>
      </c>
      <c r="R56" s="160"/>
      <c r="S56" s="160"/>
      <c r="T56" s="161">
        <v>0.48199999999999998</v>
      </c>
      <c r="U56" s="160">
        <f t="shared" si="13"/>
        <v>19.28</v>
      </c>
      <c r="V56" s="148"/>
      <c r="W56" s="148"/>
      <c r="X56" s="148"/>
      <c r="Y56" s="148"/>
      <c r="Z56" s="148"/>
      <c r="AA56" s="148"/>
      <c r="AB56" s="148"/>
      <c r="AC56" s="148"/>
      <c r="AD56" s="148"/>
      <c r="AE56" s="148" t="s">
        <v>100</v>
      </c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49">
        <v>44</v>
      </c>
      <c r="B57" s="149" t="s">
        <v>191</v>
      </c>
      <c r="C57" s="184" t="s">
        <v>192</v>
      </c>
      <c r="D57" s="154" t="s">
        <v>110</v>
      </c>
      <c r="E57" s="156">
        <v>0.27839999999999998</v>
      </c>
      <c r="F57" s="159"/>
      <c r="G57" s="160">
        <f t="shared" si="7"/>
        <v>0</v>
      </c>
      <c r="H57" s="159"/>
      <c r="I57" s="160">
        <f t="shared" si="8"/>
        <v>0</v>
      </c>
      <c r="J57" s="159"/>
      <c r="K57" s="160">
        <f t="shared" si="9"/>
        <v>0</v>
      </c>
      <c r="L57" s="160">
        <v>21</v>
      </c>
      <c r="M57" s="160">
        <f t="shared" si="10"/>
        <v>0</v>
      </c>
      <c r="N57" s="160">
        <v>0</v>
      </c>
      <c r="O57" s="160">
        <f t="shared" si="11"/>
        <v>0</v>
      </c>
      <c r="P57" s="160">
        <v>0</v>
      </c>
      <c r="Q57" s="160">
        <f t="shared" si="12"/>
        <v>0</v>
      </c>
      <c r="R57" s="160"/>
      <c r="S57" s="160"/>
      <c r="T57" s="161">
        <v>4.82</v>
      </c>
      <c r="U57" s="160">
        <f t="shared" si="13"/>
        <v>1.34</v>
      </c>
      <c r="V57" s="148"/>
      <c r="W57" s="148"/>
      <c r="X57" s="148"/>
      <c r="Y57" s="148"/>
      <c r="Z57" s="148"/>
      <c r="AA57" s="148"/>
      <c r="AB57" s="148"/>
      <c r="AC57" s="148"/>
      <c r="AD57" s="148"/>
      <c r="AE57" s="148" t="s">
        <v>100</v>
      </c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x14ac:dyDescent="0.2">
      <c r="A58" s="150" t="s">
        <v>95</v>
      </c>
      <c r="B58" s="150" t="s">
        <v>66</v>
      </c>
      <c r="C58" s="185" t="s">
        <v>67</v>
      </c>
      <c r="D58" s="155"/>
      <c r="E58" s="157"/>
      <c r="F58" s="162"/>
      <c r="G58" s="162">
        <f>SUMIF(AE59:AE59,"&lt;&gt;NOR",G59:G59)</f>
        <v>0</v>
      </c>
      <c r="H58" s="162"/>
      <c r="I58" s="162">
        <f>SUM(I59:I59)</f>
        <v>0</v>
      </c>
      <c r="J58" s="162"/>
      <c r="K58" s="162">
        <f>SUM(K59:K59)</f>
        <v>0</v>
      </c>
      <c r="L58" s="162"/>
      <c r="M58" s="162">
        <f>SUM(M59:M59)</f>
        <v>0</v>
      </c>
      <c r="N58" s="162"/>
      <c r="O58" s="162">
        <f>SUM(O59:O59)</f>
        <v>0</v>
      </c>
      <c r="P58" s="162"/>
      <c r="Q58" s="162">
        <f>SUM(Q59:Q59)</f>
        <v>0</v>
      </c>
      <c r="R58" s="162"/>
      <c r="S58" s="162"/>
      <c r="T58" s="163"/>
      <c r="U58" s="162">
        <f>SUM(U59:U59)</f>
        <v>31.07</v>
      </c>
      <c r="AE58" t="s">
        <v>96</v>
      </c>
    </row>
    <row r="59" spans="1:60" ht="22.5" outlineLevel="1" x14ac:dyDescent="0.2">
      <c r="A59" s="173">
        <v>45</v>
      </c>
      <c r="B59" s="173" t="s">
        <v>193</v>
      </c>
      <c r="C59" s="186" t="s">
        <v>194</v>
      </c>
      <c r="D59" s="174" t="s">
        <v>99</v>
      </c>
      <c r="E59" s="175">
        <v>353.08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7"/>
      <c r="S59" s="177"/>
      <c r="T59" s="178">
        <v>8.7999999999999995E-2</v>
      </c>
      <c r="U59" s="177">
        <f>ROUND(E59*T59,2)</f>
        <v>31.07</v>
      </c>
      <c r="V59" s="148"/>
      <c r="W59" s="148"/>
      <c r="X59" s="148"/>
      <c r="Y59" s="148"/>
      <c r="Z59" s="148"/>
      <c r="AA59" s="148"/>
      <c r="AB59" s="148"/>
      <c r="AC59" s="148"/>
      <c r="AD59" s="148"/>
      <c r="AE59" s="148" t="s">
        <v>100</v>
      </c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x14ac:dyDescent="0.2">
      <c r="A60" s="4"/>
      <c r="B60" s="5" t="s">
        <v>195</v>
      </c>
      <c r="C60" s="187" t="s">
        <v>195</v>
      </c>
      <c r="D60" s="7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AC60">
        <v>12</v>
      </c>
      <c r="AD60">
        <v>21</v>
      </c>
    </row>
    <row r="61" spans="1:60" x14ac:dyDescent="0.2">
      <c r="A61" s="179"/>
      <c r="B61" s="180">
        <v>26</v>
      </c>
      <c r="C61" s="188" t="s">
        <v>195</v>
      </c>
      <c r="D61" s="181"/>
      <c r="E61" s="182"/>
      <c r="F61" s="182"/>
      <c r="G61" s="183">
        <f>G8+G13+G19+G35+G40+G45+G58</f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AC61">
        <f>SUMIF(L7:L59,AC60,G7:G59)</f>
        <v>0</v>
      </c>
      <c r="AD61">
        <f>SUMIF(L7:L59,AD60,G7:G59)</f>
        <v>0</v>
      </c>
      <c r="AE61" t="s">
        <v>196</v>
      </c>
    </row>
    <row r="62" spans="1:60" x14ac:dyDescent="0.2">
      <c r="A62" s="4"/>
      <c r="B62" s="5" t="s">
        <v>195</v>
      </c>
      <c r="C62" s="187" t="s">
        <v>195</v>
      </c>
      <c r="D62" s="7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60" x14ac:dyDescent="0.2">
      <c r="A63" s="4"/>
      <c r="B63" s="5" t="s">
        <v>195</v>
      </c>
      <c r="C63" s="187" t="s">
        <v>195</v>
      </c>
      <c r="D63" s="7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60" x14ac:dyDescent="0.2">
      <c r="A64" s="256">
        <v>33</v>
      </c>
      <c r="B64" s="256"/>
      <c r="C64" s="257"/>
      <c r="D64" s="7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31" x14ac:dyDescent="0.2">
      <c r="A65" s="237"/>
      <c r="B65" s="238"/>
      <c r="C65" s="239"/>
      <c r="D65" s="238"/>
      <c r="E65" s="238"/>
      <c r="F65" s="238"/>
      <c r="G65" s="240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AE65" t="s">
        <v>197</v>
      </c>
    </row>
    <row r="66" spans="1:31" x14ac:dyDescent="0.2">
      <c r="A66" s="241"/>
      <c r="B66" s="242"/>
      <c r="C66" s="243"/>
      <c r="D66" s="242"/>
      <c r="E66" s="242"/>
      <c r="F66" s="242"/>
      <c r="G66" s="24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31" x14ac:dyDescent="0.2">
      <c r="A67" s="241"/>
      <c r="B67" s="242"/>
      <c r="C67" s="243"/>
      <c r="D67" s="242"/>
      <c r="E67" s="242"/>
      <c r="F67" s="242"/>
      <c r="G67" s="24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31" x14ac:dyDescent="0.2">
      <c r="A68" s="241"/>
      <c r="B68" s="242"/>
      <c r="C68" s="243"/>
      <c r="D68" s="242"/>
      <c r="E68" s="242"/>
      <c r="F68" s="242"/>
      <c r="G68" s="24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31" x14ac:dyDescent="0.2">
      <c r="A69" s="245"/>
      <c r="B69" s="246"/>
      <c r="C69" s="247"/>
      <c r="D69" s="246"/>
      <c r="E69" s="246"/>
      <c r="F69" s="246"/>
      <c r="G69" s="248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31" x14ac:dyDescent="0.2">
      <c r="A70" s="4"/>
      <c r="B70" s="5" t="s">
        <v>195</v>
      </c>
      <c r="C70" s="187" t="s">
        <v>195</v>
      </c>
      <c r="D70" s="7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31" x14ac:dyDescent="0.2">
      <c r="C71" s="189"/>
      <c r="D71" s="11"/>
      <c r="AE71" t="s">
        <v>198</v>
      </c>
    </row>
    <row r="72" spans="1:31" x14ac:dyDescent="0.2">
      <c r="D72" s="11"/>
    </row>
    <row r="73" spans="1:31" x14ac:dyDescent="0.2">
      <c r="D73" s="11"/>
    </row>
    <row r="74" spans="1:31" x14ac:dyDescent="0.2">
      <c r="D74" s="11"/>
    </row>
    <row r="75" spans="1:31" x14ac:dyDescent="0.2">
      <c r="D75" s="11"/>
    </row>
    <row r="76" spans="1:31" x14ac:dyDescent="0.2">
      <c r="D76" s="11"/>
    </row>
    <row r="77" spans="1:31" x14ac:dyDescent="0.2">
      <c r="D77" s="11"/>
    </row>
    <row r="78" spans="1:31" x14ac:dyDescent="0.2">
      <c r="D78" s="11"/>
    </row>
    <row r="79" spans="1:31" x14ac:dyDescent="0.2">
      <c r="D79" s="11"/>
    </row>
    <row r="80" spans="1:31" x14ac:dyDescent="0.2">
      <c r="D80" s="11"/>
    </row>
    <row r="81" spans="4:4" x14ac:dyDescent="0.2">
      <c r="D81" s="11"/>
    </row>
    <row r="82" spans="4:4" x14ac:dyDescent="0.2">
      <c r="D82" s="11"/>
    </row>
    <row r="83" spans="4:4" x14ac:dyDescent="0.2">
      <c r="D83" s="11"/>
    </row>
    <row r="84" spans="4:4" x14ac:dyDescent="0.2">
      <c r="D84" s="11"/>
    </row>
    <row r="85" spans="4:4" x14ac:dyDescent="0.2">
      <c r="D85" s="11"/>
    </row>
    <row r="86" spans="4:4" x14ac:dyDescent="0.2">
      <c r="D86" s="11"/>
    </row>
    <row r="87" spans="4:4" x14ac:dyDescent="0.2">
      <c r="D87" s="11"/>
    </row>
    <row r="88" spans="4:4" x14ac:dyDescent="0.2">
      <c r="D88" s="11"/>
    </row>
    <row r="89" spans="4:4" x14ac:dyDescent="0.2">
      <c r="D89" s="11"/>
    </row>
    <row r="90" spans="4:4" x14ac:dyDescent="0.2">
      <c r="D90" s="11"/>
    </row>
    <row r="91" spans="4:4" x14ac:dyDescent="0.2">
      <c r="D91" s="11"/>
    </row>
    <row r="92" spans="4:4" x14ac:dyDescent="0.2">
      <c r="D92" s="11"/>
    </row>
    <row r="93" spans="4:4" x14ac:dyDescent="0.2">
      <c r="D93" s="11"/>
    </row>
    <row r="94" spans="4:4" x14ac:dyDescent="0.2">
      <c r="D94" s="11"/>
    </row>
    <row r="95" spans="4:4" x14ac:dyDescent="0.2">
      <c r="D95" s="11"/>
    </row>
    <row r="96" spans="4:4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</sheetData>
  <sheetProtection algorithmName="SHA-512" hashValue="WOUQcZj0maus6kWJmYxwy8cuHioaxX0vFLK8Gz3jZKhszsJPUT0gbaHjKoOBrEQMgEcFOR+EwEVDufWrTZwkPg==" saltValue="uzO0EUXVOD6PxdUQOHvthA==" spinCount="100000" sheet="1" objects="1" scenarios="1"/>
  <mergeCells count="6">
    <mergeCell ref="A65:G69"/>
    <mergeCell ref="A1:G1"/>
    <mergeCell ref="C2:G2"/>
    <mergeCell ref="C3:G3"/>
    <mergeCell ref="C4:G4"/>
    <mergeCell ref="A64:C6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 SO 03</vt:lpstr>
      <vt:lpstr>VzorPolozky</vt:lpstr>
      <vt:lpstr>Zadání</vt:lpstr>
      <vt:lpstr>'Stavba SO 03'!CelkemDPHVypocet</vt:lpstr>
      <vt:lpstr>CenaCelkem</vt:lpstr>
      <vt:lpstr>CenaCelkemBezDPH</vt:lpstr>
      <vt:lpstr>'Stavba SO 03'!CenaCelkemVypocet</vt:lpstr>
      <vt:lpstr>cisloobjektu</vt:lpstr>
      <vt:lpstr>'Stavba SO 03'!CisloStavby</vt:lpstr>
      <vt:lpstr>CisloStavebnihoRozpoctu</vt:lpstr>
      <vt:lpstr>dadresa</vt:lpstr>
      <vt:lpstr>'Stavba SO 03'!DIČ</vt:lpstr>
      <vt:lpstr>dmisto</vt:lpstr>
      <vt:lpstr>DPHSni</vt:lpstr>
      <vt:lpstr>DPHZakl</vt:lpstr>
      <vt:lpstr>'Stavba SO 03'!dpsc</vt:lpstr>
      <vt:lpstr>'Stavba SO 03'!IČO</vt:lpstr>
      <vt:lpstr>Mena</vt:lpstr>
      <vt:lpstr>MistoStavby</vt:lpstr>
      <vt:lpstr>nazevobjektu</vt:lpstr>
      <vt:lpstr>'Stavba SO 03'!NazevStavby</vt:lpstr>
      <vt:lpstr>NazevStavebnihoRozpoctu</vt:lpstr>
      <vt:lpstr>oadresa</vt:lpstr>
      <vt:lpstr>'Stavba SO 03'!Objednatel</vt:lpstr>
      <vt:lpstr>'Stavba SO 03'!Objekt</vt:lpstr>
      <vt:lpstr>'Stavba SO 03'!Oblast_tisku</vt:lpstr>
      <vt:lpstr>Zadání!Oblast_tisku</vt:lpstr>
      <vt:lpstr>'Stavba SO 03'!odic</vt:lpstr>
      <vt:lpstr>'Stavba SO 03'!oico</vt:lpstr>
      <vt:lpstr>'Stavba SO 03'!omisto</vt:lpstr>
      <vt:lpstr>'Stavba SO 03'!onazev</vt:lpstr>
      <vt:lpstr>'Stavba SO 03'!opsc</vt:lpstr>
      <vt:lpstr>padresa</vt:lpstr>
      <vt:lpstr>pdic</vt:lpstr>
      <vt:lpstr>pico</vt:lpstr>
      <vt:lpstr>pmisto</vt:lpstr>
      <vt:lpstr>PoptavkaID</vt:lpstr>
      <vt:lpstr>pPSC</vt:lpstr>
      <vt:lpstr>Projektant</vt:lpstr>
      <vt:lpstr>'Stavba SO 03'!SazbaDPH1</vt:lpstr>
      <vt:lpstr>'Stavba SO 03'!SazbaDPH2</vt:lpstr>
      <vt:lpstr>Vypracoval</vt:lpstr>
      <vt:lpstr>ZakladDPHSni</vt:lpstr>
      <vt:lpstr>'Stavba SO 03'!ZakladDPHSniVypocet</vt:lpstr>
      <vt:lpstr>ZakladDPHZakl</vt:lpstr>
      <vt:lpstr>'Stavba SO 03'!ZakladDPHZaklVypocet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Hečová Petra, Ing.</cp:lastModifiedBy>
  <cp:lastPrinted>2026-01-06T08:31:50Z</cp:lastPrinted>
  <dcterms:created xsi:type="dcterms:W3CDTF">2009-04-08T07:15:50Z</dcterms:created>
  <dcterms:modified xsi:type="dcterms:W3CDTF">2026-01-06T08:32:41Z</dcterms:modified>
</cp:coreProperties>
</file>